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F:\generala\39_foerd14\39_340_Formulare\Aktuelle_Formulare_EFP\"/>
    </mc:Choice>
  </mc:AlternateContent>
  <workbookProtection workbookPassword="C2E6" lockStructure="1"/>
  <bookViews>
    <workbookView xWindow="0" yWindow="0" windowWidth="28590" windowHeight="8565" tabRatio="884"/>
  </bookViews>
  <sheets>
    <sheet name="Investitionskonzept" sheetId="1" r:id="rId1"/>
    <sheet name="Fördergrunddaten" sheetId="3" r:id="rId2"/>
    <sheet name="Vorhabenbeschreibung" sheetId="2" r:id="rId3"/>
    <sheet name="GV Berechnung" sheetId="10" r:id="rId4"/>
    <sheet name="Hilfsblätter" sheetId="12" r:id="rId5"/>
    <sheet name="Evaluierung" sheetId="5" r:id="rId6"/>
    <sheet name="Fö-Gegenstand Kostengruppe" sheetId="8" r:id="rId7"/>
  </sheets>
  <definedNames>
    <definedName name="_xlnm._FilterDatabase" localSheetId="6" hidden="1">'Fö-Gegenstand Kostengruppe'!$A$1:$B$1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0" l="1"/>
  <c r="H40" i="10"/>
  <c r="H41" i="10"/>
  <c r="E39" i="10"/>
  <c r="E40" i="10"/>
  <c r="E41" i="10"/>
  <c r="F39" i="10"/>
  <c r="F40" i="10"/>
  <c r="F41" i="10"/>
  <c r="G39" i="10"/>
  <c r="G40" i="10"/>
  <c r="G41" i="10"/>
  <c r="G38" i="10"/>
  <c r="G33" i="10"/>
  <c r="E16" i="3" l="1"/>
  <c r="D14" i="3"/>
  <c r="D13" i="3"/>
  <c r="F5" i="10" l="1"/>
  <c r="D24" i="3" l="1"/>
  <c r="F73" i="10" l="1"/>
  <c r="J34" i="12" l="1"/>
  <c r="V38" i="1" l="1"/>
  <c r="B66" i="1"/>
  <c r="H16" i="3"/>
  <c r="G16" i="3"/>
  <c r="AC57" i="12" l="1"/>
  <c r="AD57" i="12"/>
  <c r="AB57" i="12"/>
  <c r="AE56" i="12"/>
  <c r="AE55" i="12"/>
  <c r="AE54" i="12"/>
  <c r="AE53" i="12"/>
  <c r="D16" i="3"/>
  <c r="AE57" i="12" l="1"/>
  <c r="R13" i="12" l="1"/>
  <c r="S13" i="12"/>
  <c r="T13" i="12"/>
  <c r="Q13" i="12"/>
  <c r="AC13" i="12"/>
  <c r="AD13" i="12"/>
  <c r="AB13" i="12"/>
  <c r="AB28" i="12" s="1"/>
  <c r="AA3" i="12"/>
  <c r="P3" i="12"/>
  <c r="AE49" i="12"/>
  <c r="AE50" i="12"/>
  <c r="AE45" i="12"/>
  <c r="AE46" i="12"/>
  <c r="AE47" i="12"/>
  <c r="AE42" i="12"/>
  <c r="AE44" i="12"/>
  <c r="AE29" i="12"/>
  <c r="AE30" i="12"/>
  <c r="AE32" i="12"/>
  <c r="AE33" i="12"/>
  <c r="AE35" i="12"/>
  <c r="AE36" i="12"/>
  <c r="AE37" i="12"/>
  <c r="AE38" i="12"/>
  <c r="AE40" i="12"/>
  <c r="AE41" i="12"/>
  <c r="AE18" i="12"/>
  <c r="AE19" i="12"/>
  <c r="AE20" i="12"/>
  <c r="AE21" i="12"/>
  <c r="AE22" i="12"/>
  <c r="AE23" i="12"/>
  <c r="AE24" i="12"/>
  <c r="AE25" i="12"/>
  <c r="AE26" i="12"/>
  <c r="AE27" i="12"/>
  <c r="AE8" i="12"/>
  <c r="AE9" i="12"/>
  <c r="AE10" i="12"/>
  <c r="AE11" i="12"/>
  <c r="AE12" i="12"/>
  <c r="AE14" i="12"/>
  <c r="AE15" i="12"/>
  <c r="AE16" i="12"/>
  <c r="AE17" i="12"/>
  <c r="AE7" i="12"/>
  <c r="AE13" i="12" l="1"/>
  <c r="T57" i="12"/>
  <c r="S57" i="12"/>
  <c r="R57" i="12"/>
  <c r="Q57" i="12"/>
  <c r="U56" i="12"/>
  <c r="U55" i="12"/>
  <c r="U54" i="12"/>
  <c r="F29" i="1" s="1"/>
  <c r="U53" i="12"/>
  <c r="T51" i="12"/>
  <c r="S51" i="12"/>
  <c r="R51" i="12"/>
  <c r="Q51" i="12"/>
  <c r="U50" i="12"/>
  <c r="U49" i="12"/>
  <c r="T48" i="12"/>
  <c r="S48" i="12"/>
  <c r="R48" i="12"/>
  <c r="Q48" i="12"/>
  <c r="U47" i="12"/>
  <c r="U45" i="12"/>
  <c r="U44" i="12"/>
  <c r="U42" i="12"/>
  <c r="U41" i="12"/>
  <c r="U40" i="12"/>
  <c r="T39" i="12"/>
  <c r="S39" i="12"/>
  <c r="R39" i="12"/>
  <c r="Q39" i="12"/>
  <c r="U38" i="12"/>
  <c r="U37" i="12"/>
  <c r="U36" i="12"/>
  <c r="U35" i="12"/>
  <c r="U33" i="12"/>
  <c r="M33" i="12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U32" i="12"/>
  <c r="U30" i="12"/>
  <c r="F25" i="1" s="1"/>
  <c r="U29" i="12"/>
  <c r="T28" i="12"/>
  <c r="T31" i="12" s="1"/>
  <c r="T34" i="12" s="1"/>
  <c r="S28" i="12"/>
  <c r="S31" i="12" s="1"/>
  <c r="S34" i="12" s="1"/>
  <c r="R28" i="12"/>
  <c r="R31" i="12" s="1"/>
  <c r="R34" i="12" s="1"/>
  <c r="Q28" i="12"/>
  <c r="Q31" i="12" s="1"/>
  <c r="Q34" i="12" s="1"/>
  <c r="U27" i="12"/>
  <c r="U26" i="12"/>
  <c r="U25" i="12"/>
  <c r="U24" i="12"/>
  <c r="U23" i="12"/>
  <c r="U22" i="12"/>
  <c r="U21" i="12"/>
  <c r="F26" i="1" s="1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U7" i="12"/>
  <c r="M6" i="12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AD51" i="12"/>
  <c r="AC51" i="12"/>
  <c r="AB51" i="12"/>
  <c r="AE51" i="12" s="1"/>
  <c r="AD48" i="12"/>
  <c r="AC48" i="12"/>
  <c r="AB48" i="12"/>
  <c r="AE48" i="12" s="1"/>
  <c r="AD39" i="12"/>
  <c r="AC39" i="12"/>
  <c r="AB39" i="12"/>
  <c r="AE39" i="12" s="1"/>
  <c r="X33" i="12"/>
  <c r="X34" i="12" s="1"/>
  <c r="X35" i="12" s="1"/>
  <c r="X36" i="12" s="1"/>
  <c r="X37" i="12" s="1"/>
  <c r="X38" i="12" s="1"/>
  <c r="X39" i="12" s="1"/>
  <c r="X40" i="12" s="1"/>
  <c r="X41" i="12" s="1"/>
  <c r="X42" i="12" s="1"/>
  <c r="X43" i="12" s="1"/>
  <c r="X44" i="12" s="1"/>
  <c r="X45" i="12" s="1"/>
  <c r="X46" i="12" s="1"/>
  <c r="X47" i="12" s="1"/>
  <c r="X48" i="12" s="1"/>
  <c r="X49" i="12" s="1"/>
  <c r="X50" i="12" s="1"/>
  <c r="X51" i="12" s="1"/>
  <c r="X52" i="12" s="1"/>
  <c r="X53" i="12" s="1"/>
  <c r="X54" i="12" s="1"/>
  <c r="X55" i="12" s="1"/>
  <c r="X56" i="12" s="1"/>
  <c r="X57" i="12" s="1"/>
  <c r="AD28" i="12"/>
  <c r="AD31" i="12" s="1"/>
  <c r="AD34" i="12" s="1"/>
  <c r="AC28" i="12"/>
  <c r="AC31" i="12" s="1"/>
  <c r="AC34" i="12" s="1"/>
  <c r="X6" i="12"/>
  <c r="X7" i="12" s="1"/>
  <c r="X8" i="12" s="1"/>
  <c r="X9" i="12" s="1"/>
  <c r="X10" i="12" s="1"/>
  <c r="X11" i="12" s="1"/>
  <c r="X12" i="12" s="1"/>
  <c r="X13" i="12" s="1"/>
  <c r="X14" i="12" s="1"/>
  <c r="X15" i="12" s="1"/>
  <c r="X16" i="12" s="1"/>
  <c r="X17" i="12" s="1"/>
  <c r="X18" i="12" s="1"/>
  <c r="X19" i="12" s="1"/>
  <c r="X20" i="12" s="1"/>
  <c r="X21" i="12" s="1"/>
  <c r="X22" i="12" s="1"/>
  <c r="X23" i="12" s="1"/>
  <c r="X24" i="12" s="1"/>
  <c r="X25" i="12" s="1"/>
  <c r="X26" i="12" s="1"/>
  <c r="X27" i="12" s="1"/>
  <c r="F20" i="1" l="1"/>
  <c r="AB31" i="12"/>
  <c r="AE28" i="12"/>
  <c r="U57" i="12"/>
  <c r="F28" i="1" s="1"/>
  <c r="U39" i="12"/>
  <c r="U48" i="12"/>
  <c r="F22" i="1" s="1"/>
  <c r="S43" i="12"/>
  <c r="R43" i="12"/>
  <c r="T43" i="12"/>
  <c r="Q43" i="12"/>
  <c r="U28" i="12"/>
  <c r="U31" i="12" s="1"/>
  <c r="U34" i="12" s="1"/>
  <c r="U51" i="12"/>
  <c r="F23" i="1" s="1"/>
  <c r="AC43" i="12"/>
  <c r="AD43" i="12"/>
  <c r="AB34" i="12" l="1"/>
  <c r="AE31" i="12"/>
  <c r="R52" i="12"/>
  <c r="U43" i="12"/>
  <c r="Q52" i="12"/>
  <c r="S52" i="12"/>
  <c r="T52" i="12"/>
  <c r="AD52" i="12"/>
  <c r="AC52" i="12"/>
  <c r="AE34" i="12" l="1"/>
  <c r="AB43" i="12"/>
  <c r="U52" i="12"/>
  <c r="AE43" i="12" l="1"/>
  <c r="F21" i="1" s="1"/>
  <c r="AB52" i="12"/>
  <c r="AE52" i="12" s="1"/>
  <c r="I34" i="12"/>
  <c r="H34" i="12"/>
  <c r="K34" i="12" s="1"/>
  <c r="G34" i="12"/>
  <c r="J32" i="12"/>
  <c r="I32" i="12"/>
  <c r="H32" i="12"/>
  <c r="G32" i="12"/>
  <c r="J31" i="12"/>
  <c r="I31" i="12"/>
  <c r="H31" i="12"/>
  <c r="K31" i="12" s="1"/>
  <c r="G31" i="12"/>
  <c r="J30" i="12"/>
  <c r="I30" i="12"/>
  <c r="H30" i="12"/>
  <c r="G30" i="12"/>
  <c r="J29" i="12"/>
  <c r="I29" i="12"/>
  <c r="H29" i="12"/>
  <c r="K29" i="12" s="1"/>
  <c r="G29" i="12"/>
  <c r="J28" i="12"/>
  <c r="I28" i="12"/>
  <c r="H28" i="12"/>
  <c r="G28" i="12"/>
  <c r="J27" i="12"/>
  <c r="I27" i="12"/>
  <c r="H27" i="12"/>
  <c r="K27" i="12" s="1"/>
  <c r="G27" i="12"/>
  <c r="J25" i="12"/>
  <c r="I25" i="12"/>
  <c r="H25" i="12"/>
  <c r="G25" i="12"/>
  <c r="J24" i="12"/>
  <c r="I24" i="12"/>
  <c r="H24" i="12"/>
  <c r="G24" i="12"/>
  <c r="J23" i="12"/>
  <c r="I23" i="12"/>
  <c r="H23" i="12"/>
  <c r="G23" i="12"/>
  <c r="J22" i="12"/>
  <c r="I22" i="12"/>
  <c r="H22" i="12"/>
  <c r="K22" i="12" s="1"/>
  <c r="G22" i="12"/>
  <c r="J21" i="12"/>
  <c r="I21" i="12"/>
  <c r="H21" i="12"/>
  <c r="G21" i="12"/>
  <c r="J20" i="12"/>
  <c r="I20" i="12"/>
  <c r="H20" i="12"/>
  <c r="G20" i="12"/>
  <c r="J19" i="12"/>
  <c r="I19" i="12"/>
  <c r="H19" i="12"/>
  <c r="G19" i="12"/>
  <c r="J17" i="12"/>
  <c r="I17" i="12"/>
  <c r="H17" i="12"/>
  <c r="K17" i="12" s="1"/>
  <c r="G17" i="12"/>
  <c r="J16" i="12"/>
  <c r="I16" i="12"/>
  <c r="H16" i="12"/>
  <c r="G16" i="12"/>
  <c r="J15" i="12"/>
  <c r="I15" i="12"/>
  <c r="H15" i="12"/>
  <c r="G15" i="12"/>
  <c r="J14" i="12"/>
  <c r="I14" i="12"/>
  <c r="H14" i="12"/>
  <c r="G14" i="12"/>
  <c r="J13" i="12"/>
  <c r="I13" i="12"/>
  <c r="H13" i="12"/>
  <c r="K13" i="12" s="1"/>
  <c r="G13" i="12"/>
  <c r="J12" i="12"/>
  <c r="I12" i="12"/>
  <c r="H12" i="12"/>
  <c r="G12" i="12"/>
  <c r="J11" i="12"/>
  <c r="I11" i="12"/>
  <c r="G11" i="12"/>
  <c r="J9" i="12"/>
  <c r="I9" i="12"/>
  <c r="H9" i="12"/>
  <c r="G9" i="12"/>
  <c r="J8" i="12"/>
  <c r="I8" i="12"/>
  <c r="H8" i="12"/>
  <c r="K8" i="12" s="1"/>
  <c r="G8" i="12"/>
  <c r="J7" i="12"/>
  <c r="I7" i="12"/>
  <c r="H7" i="12"/>
  <c r="G7" i="12"/>
  <c r="J6" i="12"/>
  <c r="I6" i="12"/>
  <c r="H6" i="12"/>
  <c r="G6" i="12"/>
  <c r="J5" i="12"/>
  <c r="I5" i="12"/>
  <c r="H5" i="12"/>
  <c r="G5" i="12"/>
  <c r="A36" i="12"/>
  <c r="A37" i="12" s="1"/>
  <c r="A38" i="12" s="1"/>
  <c r="A39" i="12" s="1"/>
  <c r="J4" i="12"/>
  <c r="I4" i="12"/>
  <c r="H4" i="12"/>
  <c r="G4" i="12"/>
  <c r="K2" i="12"/>
  <c r="I2" i="12"/>
  <c r="F2" i="12"/>
  <c r="J2" i="12" s="1"/>
  <c r="F24" i="1" l="1"/>
  <c r="K28" i="12"/>
  <c r="K32" i="12"/>
  <c r="K21" i="12"/>
  <c r="K6" i="12"/>
  <c r="K25" i="12"/>
  <c r="K7" i="12"/>
  <c r="K12" i="12"/>
  <c r="K14" i="12"/>
  <c r="K16" i="12"/>
  <c r="K19" i="12"/>
  <c r="K15" i="12"/>
  <c r="K11" i="12"/>
  <c r="K24" i="12"/>
  <c r="K30" i="12"/>
  <c r="K20" i="12"/>
  <c r="G36" i="12"/>
  <c r="G37" i="12" s="1"/>
  <c r="F39" i="12" s="1"/>
  <c r="K5" i="12"/>
  <c r="K4" i="12"/>
  <c r="K9" i="12"/>
  <c r="K23" i="12"/>
  <c r="K36" i="12" l="1"/>
  <c r="K37" i="12" s="1"/>
  <c r="J39" i="12" s="1"/>
  <c r="H41" i="12" s="1"/>
  <c r="F17" i="3" l="1"/>
  <c r="F16" i="3"/>
  <c r="O42" i="1" l="1"/>
  <c r="O40" i="1" l="1"/>
  <c r="O41" i="1"/>
  <c r="O38" i="1"/>
  <c r="O39" i="1"/>
  <c r="B69" i="1" l="1"/>
  <c r="B68" i="1"/>
  <c r="B67" i="1"/>
  <c r="S42" i="1"/>
  <c r="D39" i="8" l="1"/>
  <c r="D23" i="8" l="1"/>
  <c r="F64" i="1" l="1"/>
  <c r="B3" i="10" l="1"/>
  <c r="G67" i="10" l="1"/>
  <c r="G66" i="10"/>
  <c r="H65" i="10"/>
  <c r="E65" i="10"/>
  <c r="H64" i="10"/>
  <c r="E64" i="10"/>
  <c r="E63" i="10"/>
  <c r="H62" i="10"/>
  <c r="E62" i="10"/>
  <c r="H61" i="10"/>
  <c r="E61" i="10"/>
  <c r="G59" i="10"/>
  <c r="G58" i="10"/>
  <c r="G57" i="10"/>
  <c r="G56" i="10"/>
  <c r="G52" i="10"/>
  <c r="G51" i="10"/>
  <c r="G50" i="10"/>
  <c r="G44" i="10"/>
  <c r="F44" i="10"/>
  <c r="H44" i="10" s="1"/>
  <c r="E44" i="10"/>
  <c r="G43" i="10"/>
  <c r="F43" i="10"/>
  <c r="E43" i="10"/>
  <c r="F38" i="10"/>
  <c r="H38" i="10" s="1"/>
  <c r="E38" i="10"/>
  <c r="G36" i="10"/>
  <c r="F36" i="10"/>
  <c r="H36" i="10" s="1"/>
  <c r="E36" i="10"/>
  <c r="G35" i="10"/>
  <c r="F35" i="10"/>
  <c r="H35" i="10" s="1"/>
  <c r="E35" i="10"/>
  <c r="G34" i="10"/>
  <c r="F34" i="10"/>
  <c r="E34" i="10"/>
  <c r="F33" i="10"/>
  <c r="H33" i="10" s="1"/>
  <c r="E33" i="10"/>
  <c r="G32" i="10"/>
  <c r="F32" i="10"/>
  <c r="H32" i="10" s="1"/>
  <c r="E32" i="10"/>
  <c r="G31" i="10"/>
  <c r="F31" i="10"/>
  <c r="H31" i="10" s="1"/>
  <c r="E31" i="10"/>
  <c r="G29" i="10"/>
  <c r="F29" i="10"/>
  <c r="E29" i="10"/>
  <c r="G28" i="10"/>
  <c r="F28" i="10"/>
  <c r="E28" i="10"/>
  <c r="G27" i="10"/>
  <c r="F27" i="10"/>
  <c r="E27" i="10"/>
  <c r="G26" i="10"/>
  <c r="F26" i="10"/>
  <c r="H26" i="10" s="1"/>
  <c r="E26" i="10"/>
  <c r="G25" i="10"/>
  <c r="F25" i="10"/>
  <c r="E25" i="10"/>
  <c r="G24" i="10"/>
  <c r="F24" i="10"/>
  <c r="H24" i="10" s="1"/>
  <c r="E24" i="10"/>
  <c r="G23" i="10"/>
  <c r="F23" i="10"/>
  <c r="E23" i="10"/>
  <c r="G22" i="10"/>
  <c r="F22" i="10"/>
  <c r="H22" i="10" s="1"/>
  <c r="E22" i="10"/>
  <c r="G21" i="10"/>
  <c r="F21" i="10"/>
  <c r="E21" i="10"/>
  <c r="G20" i="10"/>
  <c r="F20" i="10"/>
  <c r="E20" i="10"/>
  <c r="E10" i="10"/>
  <c r="E54" i="10" s="1"/>
  <c r="D10" i="10"/>
  <c r="E69" i="10" s="1"/>
  <c r="H25" i="10" l="1"/>
  <c r="E42" i="10"/>
  <c r="C66" i="10" s="1"/>
  <c r="E66" i="10" s="1"/>
  <c r="H20" i="10"/>
  <c r="H28" i="10"/>
  <c r="H42" i="10"/>
  <c r="F66" i="10" s="1"/>
  <c r="H66" i="10" s="1"/>
  <c r="H23" i="10"/>
  <c r="E37" i="10"/>
  <c r="C51" i="10" s="1"/>
  <c r="E51" i="10" s="1"/>
  <c r="H21" i="10"/>
  <c r="H30" i="10" s="1"/>
  <c r="E16" i="10"/>
  <c r="H54" i="10" s="1"/>
  <c r="E45" i="10"/>
  <c r="C52" i="10" s="1"/>
  <c r="E52" i="10" s="1"/>
  <c r="H29" i="10"/>
  <c r="D16" i="10"/>
  <c r="H69" i="10" s="1"/>
  <c r="H27" i="10"/>
  <c r="E30" i="10"/>
  <c r="E56" i="10" s="1"/>
  <c r="H34" i="10"/>
  <c r="H37" i="10" s="1"/>
  <c r="H43" i="10"/>
  <c r="H45" i="10" s="1"/>
  <c r="C60" i="10" l="1"/>
  <c r="E60" i="10" s="1"/>
  <c r="C57" i="10"/>
  <c r="E57" i="10" s="1"/>
  <c r="E59" i="10"/>
  <c r="C58" i="10"/>
  <c r="E58" i="10" s="1"/>
  <c r="C67" i="10"/>
  <c r="E67" i="10" s="1"/>
  <c r="E46" i="10"/>
  <c r="E50" i="10"/>
  <c r="E53" i="10" s="1"/>
  <c r="E55" i="10" s="1"/>
  <c r="F60" i="10"/>
  <c r="H60" i="10" s="1"/>
  <c r="F63" i="10"/>
  <c r="H63" i="10" s="1"/>
  <c r="F51" i="10"/>
  <c r="H51" i="10" s="1"/>
  <c r="F57" i="10"/>
  <c r="H57" i="10" s="1"/>
  <c r="F50" i="10"/>
  <c r="H50" i="10" s="1"/>
  <c r="F56" i="10"/>
  <c r="H56" i="10" s="1"/>
  <c r="F59" i="10"/>
  <c r="H59" i="10" s="1"/>
  <c r="F52" i="10"/>
  <c r="H52" i="10" s="1"/>
  <c r="F58" i="10"/>
  <c r="H58" i="10" s="1"/>
  <c r="H46" i="10"/>
  <c r="E73" i="10" s="1"/>
  <c r="G73" i="10" s="1"/>
  <c r="F67" i="10"/>
  <c r="H67" i="10" s="1"/>
  <c r="E68" i="10" l="1"/>
  <c r="E70" i="10" s="1"/>
  <c r="H53" i="10"/>
  <c r="H55" i="10" s="1"/>
  <c r="H68" i="10"/>
  <c r="H70" i="10" s="1"/>
  <c r="K39" i="1" l="1"/>
  <c r="K40" i="1"/>
  <c r="K41" i="1"/>
  <c r="K42" i="1"/>
  <c r="K38" i="1"/>
  <c r="L38" i="1" l="1"/>
  <c r="S38" i="1" s="1"/>
  <c r="W42" i="1"/>
  <c r="F69" i="1" s="1"/>
  <c r="D36" i="8"/>
  <c r="D35" i="8"/>
  <c r="D34" i="8"/>
  <c r="D33" i="8"/>
  <c r="D32" i="8"/>
  <c r="D31" i="8"/>
  <c r="D30" i="8"/>
  <c r="D29" i="8"/>
  <c r="D27" i="8"/>
  <c r="D26" i="8"/>
  <c r="D25" i="8"/>
  <c r="D24" i="8"/>
  <c r="D22" i="8"/>
  <c r="D21" i="8"/>
  <c r="L41" i="1" l="1"/>
  <c r="S41" i="1" l="1"/>
  <c r="G56" i="1" l="1"/>
  <c r="I486" i="5" l="1"/>
  <c r="I369" i="5"/>
  <c r="I366" i="5"/>
  <c r="I359" i="5"/>
  <c r="I360" i="5" s="1"/>
  <c r="I355" i="5"/>
  <c r="I346" i="5"/>
  <c r="I334" i="5"/>
  <c r="I396" i="5" s="1"/>
  <c r="I213" i="5"/>
  <c r="I212" i="5" s="1"/>
  <c r="I204" i="5"/>
  <c r="I203" i="5" s="1"/>
  <c r="I92" i="5"/>
  <c r="I88" i="5"/>
  <c r="I87" i="5"/>
  <c r="I83" i="5"/>
  <c r="I79" i="5"/>
  <c r="I78" i="5"/>
  <c r="I221" i="5"/>
  <c r="I6" i="5"/>
  <c r="I91" i="5" l="1"/>
  <c r="I86" i="5"/>
  <c r="I351" i="5"/>
  <c r="I82" i="5"/>
  <c r="I77" i="5"/>
  <c r="G55" i="1" l="1"/>
  <c r="K53" i="1"/>
  <c r="L53" i="1" l="1"/>
  <c r="F63" i="1"/>
  <c r="M55" i="1"/>
  <c r="G57" i="1"/>
  <c r="G43" i="1" l="1"/>
  <c r="O20" i="1"/>
  <c r="I481" i="5" l="1"/>
  <c r="F27" i="1"/>
  <c r="I361" i="5"/>
  <c r="L40" i="1"/>
  <c r="S40" i="1" s="1"/>
  <c r="L42" i="1"/>
  <c r="G44" i="1"/>
  <c r="L39" i="1" l="1"/>
  <c r="G45" i="1"/>
  <c r="W40" i="1" l="1"/>
  <c r="W38" i="1"/>
  <c r="S39" i="1"/>
  <c r="S43" i="1" s="1"/>
  <c r="X40" i="1" l="1"/>
  <c r="X38" i="1"/>
  <c r="T41" i="1"/>
  <c r="T40" i="1"/>
  <c r="T39" i="1"/>
  <c r="T42" i="1"/>
  <c r="T38" i="1"/>
  <c r="W44" i="1"/>
  <c r="F66" i="1" l="1"/>
  <c r="F68" i="1"/>
  <c r="T47" i="1"/>
  <c r="T43" i="1"/>
  <c r="X44" i="1"/>
  <c r="T49" i="1" l="1"/>
  <c r="W47" i="1" s="1"/>
  <c r="F67" i="1" s="1"/>
  <c r="I495" i="5"/>
  <c r="F65" i="1" l="1"/>
  <c r="G70" i="1" s="1"/>
  <c r="I494" i="5"/>
  <c r="I523" i="5"/>
  <c r="I490" i="5"/>
  <c r="M44" i="1"/>
  <c r="M70" i="1" s="1"/>
  <c r="O28" i="1" l="1"/>
  <c r="I65" i="1"/>
  <c r="M43" i="1"/>
  <c r="I480" i="5"/>
  <c r="I428" i="5"/>
  <c r="O27" i="1" l="1"/>
  <c r="O26" i="1"/>
  <c r="I408" i="5" s="1"/>
  <c r="I524" i="5"/>
  <c r="I417" i="5"/>
  <c r="I519" i="5"/>
  <c r="I431" i="5"/>
  <c r="I520" i="5"/>
  <c r="I423" i="5"/>
  <c r="O29" i="1" l="1"/>
  <c r="I421" i="5" s="1"/>
  <c r="I422" i="5" s="1"/>
  <c r="I413" i="5" l="1"/>
</calcChain>
</file>

<file path=xl/comments1.xml><?xml version="1.0" encoding="utf-8"?>
<comments xmlns="http://schemas.openxmlformats.org/spreadsheetml/2006/main">
  <authors>
    <author>Matze</author>
  </authors>
  <commentList>
    <comment ref="D49" authorId="0" shapeId="0">
      <text>
        <r>
          <rPr>
            <b/>
            <sz val="8"/>
            <color indexed="81"/>
            <rFont val="Tahoma"/>
            <family val="2"/>
          </rPr>
          <t>Lagerraumbedarf:
mind. 6 Monate für IST-Betrieb,
9 Monate für Neubau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Lagerraumbedarf:
mind. 6 Monate für IST-Betrieb,
9 Monate für Neubau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Stefan Räsch</author>
  </authors>
  <commentList>
    <comment ref="I16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Normales Gebiet
1 = Berggebiet
2 = sonstiges benachteiligtes Gebiet
3 = Gebiet mit spezifischen Nachteilen
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1 = Einzelunternehmen
2 = GbR
3 = GmbH &amp; Co. KG
4= GmbH
5 = Genossenschaft
6 = Aktiengesellschaft
</t>
        </r>
      </text>
    </comment>
    <comment ref="I18" authorId="0" shapeId="0">
      <text>
        <r>
          <rPr>
            <sz val="9"/>
            <color indexed="81"/>
            <rFont val="Tahoma"/>
            <family val="2"/>
          </rPr>
          <t>Ausfüllhinweis:
0 = kein Zusammenschluss
1 = Teil-Zusammenschluss
2 = vollständiger Zusammenschluss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1 = Haupterwerb
2 = Nebenerwerb
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1 = Ackerbaubetrieb
2 = Gartenbaubetrieb
3 = Weinbaubetrieb
4 = Obstbaubetrieb
5 = sonstiger Betrieb (Mischbetrieb)
6 = Milchviehbetrieb
7 = Fleischviehbetrieb
8 = Schweinebetrieb
9 = Geflügelbetrieb
10 = sonstiger Tierhaltungsbetrieb
12 = gemischter Land- und Forstwirtschaftsbetrieb
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 xml:space="preserve">Ausfüllhinweis:
0 = Konventionell
1 = Ökologisch
2 = Ökologisch in Umstellung
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1 = Brutto
2 = Netto
</t>
        </r>
      </text>
    </comment>
    <comment ref="I26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1 = Pauschalierung
2 = Regelbesteuerung
</t>
        </r>
      </text>
    </comment>
    <comment ref="I46" authorId="0" shapeId="0">
      <text>
        <r>
          <rPr>
            <sz val="9"/>
            <color indexed="81"/>
            <rFont val="Tahoma"/>
            <family val="2"/>
          </rPr>
          <t xml:space="preserve">Ausfüllhinweis:
1 = Agrarberuf oder Fachschule
2 = Meister oder Techniker
3 = FH oder Hochschule
4 = gleichwertige agrarische Qualifikation
5 = </t>
        </r>
        <r>
          <rPr>
            <b/>
            <sz val="9"/>
            <color indexed="81"/>
            <rFont val="Tahoma"/>
            <family val="2"/>
          </rPr>
          <t xml:space="preserve">keine </t>
        </r>
        <r>
          <rPr>
            <sz val="9"/>
            <color indexed="81"/>
            <rFont val="Tahoma"/>
            <family val="2"/>
          </rPr>
          <t xml:space="preserve">gleichwertige agrarische Qualifikation
</t>
        </r>
      </text>
    </comment>
    <comment ref="I50" authorId="0" shapeId="0">
      <text>
        <r>
          <rPr>
            <sz val="9"/>
            <color indexed="81"/>
            <rFont val="Tahoma"/>
            <family val="2"/>
          </rPr>
          <t xml:space="preserve">Ausfüllhinweis:
1 = Agrarberuf oder Fachschule
2 = Meister oder Techniker
3 = FH oder Hochschule
4 = gleichwertige agrarische Qualifikation
5 = </t>
        </r>
        <r>
          <rPr>
            <b/>
            <sz val="9"/>
            <color indexed="81"/>
            <rFont val="Tahoma"/>
            <family val="2"/>
          </rPr>
          <t xml:space="preserve">keine </t>
        </r>
        <r>
          <rPr>
            <sz val="9"/>
            <color indexed="81"/>
            <rFont val="Tahoma"/>
            <family val="2"/>
          </rPr>
          <t xml:space="preserve">gleichwertige agrarische Qualifikation
</t>
        </r>
      </text>
    </comment>
    <comment ref="I56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57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58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59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61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62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63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64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</commentList>
</comments>
</file>

<file path=xl/sharedStrings.xml><?xml version="1.0" encoding="utf-8"?>
<sst xmlns="http://schemas.openxmlformats.org/spreadsheetml/2006/main" count="2340" uniqueCount="898">
  <si>
    <t>1. Allgemeine Betriebsangaben</t>
  </si>
  <si>
    <t>276 07</t>
  </si>
  <si>
    <t>Ist</t>
  </si>
  <si>
    <t>Ziel</t>
  </si>
  <si>
    <t>Arbeitskräfte</t>
  </si>
  <si>
    <r>
      <t>Flächenangaben</t>
    </r>
    <r>
      <rPr>
        <b/>
        <vertAlign val="superscript"/>
        <sz val="7"/>
        <rFont val="Arial"/>
        <family val="2"/>
      </rPr>
      <t xml:space="preserve">2) </t>
    </r>
    <r>
      <rPr>
        <b/>
        <sz val="7"/>
        <rFont val="Arial"/>
        <family val="2"/>
      </rPr>
      <t>ha</t>
    </r>
  </si>
  <si>
    <t>(t)</t>
  </si>
  <si>
    <t>bewirtschaftet</t>
  </si>
  <si>
    <t>Anzahl</t>
  </si>
  <si>
    <t>Betriebsfläche</t>
  </si>
  <si>
    <t>davon landwirt. genutzte Fläche (LN)</t>
  </si>
  <si>
    <t>davon Ertragsrebfläche (ER)</t>
  </si>
  <si>
    <t>2. Erfolgsrechnung</t>
  </si>
  <si>
    <r>
      <t xml:space="preserve">Ergebnisauswertung </t>
    </r>
    <r>
      <rPr>
        <b/>
        <sz val="5"/>
        <rFont val="Arial"/>
        <family val="2"/>
      </rPr>
      <t>(aus letzter vorliegender Buchführung)</t>
    </r>
  </si>
  <si>
    <t>EUR</t>
  </si>
  <si>
    <t>wirtschaftliche Entwicklung</t>
  </si>
  <si>
    <r>
      <t xml:space="preserve">Betriebliche Erträge </t>
    </r>
    <r>
      <rPr>
        <sz val="6"/>
        <rFont val="Arial"/>
        <family val="2"/>
      </rPr>
      <t>( Umsatzerlöse, sonst. Erträge)</t>
    </r>
  </si>
  <si>
    <r>
      <t xml:space="preserve">Ergebnis Ist </t>
    </r>
    <r>
      <rPr>
        <sz val="6"/>
        <rFont val="Arial"/>
        <family val="2"/>
      </rPr>
      <t>(Gewinn/Verlust)</t>
    </r>
  </si>
  <si>
    <t xml:space="preserve"> </t>
  </si>
  <si>
    <t xml:space="preserve"> +</t>
  </si>
  <si>
    <t xml:space="preserve"> -</t>
  </si>
  <si>
    <t>Entnahmen</t>
  </si>
  <si>
    <t>Einlagen</t>
  </si>
  <si>
    <t xml:space="preserve"> =</t>
  </si>
  <si>
    <t>Eigenkapitalbildung</t>
  </si>
  <si>
    <t>Zinsaufwendungen für Verbindlichkeiten</t>
  </si>
  <si>
    <r>
      <t>Abschreibungen</t>
    </r>
    <r>
      <rPr>
        <sz val="6"/>
        <rFont val="Arial"/>
        <family val="2"/>
      </rPr>
      <t xml:space="preserve"> (Afa)</t>
    </r>
  </si>
  <si>
    <r>
      <t xml:space="preserve">Afa für Investitionen </t>
    </r>
    <r>
      <rPr>
        <sz val="6"/>
        <rFont val="Arial"/>
        <family val="2"/>
      </rPr>
      <t>(siehe Nr. 3)</t>
    </r>
  </si>
  <si>
    <t>%</t>
  </si>
  <si>
    <t>Kapitaldienstgrenze</t>
  </si>
  <si>
    <r>
      <t xml:space="preserve">Unterhaltung für Investitionen </t>
    </r>
    <r>
      <rPr>
        <sz val="6"/>
        <rFont val="Arial"/>
        <family val="2"/>
      </rPr>
      <t>(siehe Nr. 3)</t>
    </r>
  </si>
  <si>
    <r>
      <t xml:space="preserve">Eigenkapital </t>
    </r>
    <r>
      <rPr>
        <sz val="6"/>
        <rFont val="Arial"/>
        <family val="2"/>
      </rPr>
      <t>(aufgrund Schlussbilanz)</t>
    </r>
  </si>
  <si>
    <t>Verbindlichkeiten insgesamt</t>
  </si>
  <si>
    <r>
      <t xml:space="preserve">Ergebnis Ziel </t>
    </r>
    <r>
      <rPr>
        <sz val="6"/>
        <rFont val="Arial"/>
        <family val="2"/>
      </rPr>
      <t>(Gewinn/Verlust)</t>
    </r>
  </si>
  <si>
    <t>3. Investitionsvorhaben</t>
  </si>
  <si>
    <t>. / .</t>
  </si>
  <si>
    <t>Fördergegenstände</t>
  </si>
  <si>
    <t>Investitionsvolumen</t>
  </si>
  <si>
    <t>Rabatte/ Skonti/</t>
  </si>
  <si>
    <t>Umsatzsteuer</t>
  </si>
  <si>
    <t>Fördersatz</t>
  </si>
  <si>
    <t>brutto</t>
  </si>
  <si>
    <t>Nachlässe</t>
  </si>
  <si>
    <t>netto</t>
  </si>
  <si>
    <t>Bruttoinvestitionsvolumen</t>
  </si>
  <si>
    <t>nicht förderf. Invest-volumen</t>
  </si>
  <si>
    <t>=</t>
  </si>
  <si>
    <t>Rabatte, Skonti, Nachlässe</t>
  </si>
  <si>
    <t>förderfähiges Invest-volumen</t>
  </si>
  <si>
    <t>Finanzierungsmittel</t>
  </si>
  <si>
    <t>bare Eigenmittel</t>
  </si>
  <si>
    <r>
      <t xml:space="preserve"> + Fremdmittel </t>
    </r>
    <r>
      <rPr>
        <sz val="6"/>
        <rFont val="Arial"/>
        <family val="2"/>
      </rPr>
      <t>(Kredite, Darlehen)</t>
    </r>
  </si>
  <si>
    <t>AFP</t>
  </si>
  <si>
    <t>Finanzierungsmittel gesamt</t>
  </si>
  <si>
    <t>5. Vorhabenbeschreibung</t>
  </si>
  <si>
    <t>Erläutern Sie nachfolgend kurz die Vorteilhaftigkeit und den Bedarf der durchzuführenden Investition:</t>
  </si>
  <si>
    <t>Fördergrunddaten</t>
  </si>
  <si>
    <t>Beantragte Förderung:</t>
  </si>
  <si>
    <t>entfällt</t>
  </si>
  <si>
    <t>Zuschusshöchstbetrag</t>
  </si>
  <si>
    <t>VARIABLENLISTE</t>
  </si>
  <si>
    <t>Allgemeines/Faktorausstattung/Betriebsspiegel</t>
  </si>
  <si>
    <t>NR</t>
  </si>
  <si>
    <t>Code BML-Abschluss</t>
  </si>
  <si>
    <t>EU-Fördernummer (12-stellig)</t>
  </si>
  <si>
    <t>Nr.</t>
  </si>
  <si>
    <t>Buchstelle</t>
  </si>
  <si>
    <t>0001/2</t>
  </si>
  <si>
    <t>Betriebsnummer bei der Buchstelle</t>
  </si>
  <si>
    <t>0002/2</t>
  </si>
  <si>
    <t>Bundesland</t>
  </si>
  <si>
    <t>0003/2</t>
  </si>
  <si>
    <t>Regierungsbezirk</t>
  </si>
  <si>
    <t>0004/2</t>
  </si>
  <si>
    <t>Landkreisnummer</t>
  </si>
  <si>
    <t>0005/2</t>
  </si>
  <si>
    <t>Datum der IK-Erstellung</t>
  </si>
  <si>
    <t>Datum</t>
  </si>
  <si>
    <t>Datum der IK-Ergänzung</t>
  </si>
  <si>
    <t>Datum der Antragstellung (Posteingang DLR Mosel)</t>
  </si>
  <si>
    <t>Datum der Antragbewilligung</t>
  </si>
  <si>
    <t>Benachteiligtes Gebiet (entspr. Monitoring)</t>
  </si>
  <si>
    <t>Code</t>
  </si>
  <si>
    <t>Rechtsform</t>
  </si>
  <si>
    <t>Betriebszusammenschluss</t>
  </si>
  <si>
    <t>Anzahl der Ausgangsbetriebe</t>
  </si>
  <si>
    <t>Produktionsrichtung</t>
  </si>
  <si>
    <t>Benacht. Gebiet</t>
  </si>
  <si>
    <t>Betriebszus.-schluss</t>
  </si>
  <si>
    <t>Sozialökonom. Typ</t>
  </si>
  <si>
    <t>Bewirtschaftungsform</t>
  </si>
  <si>
    <t>Verbuchung</t>
  </si>
  <si>
    <t>Aussiedlung</t>
  </si>
  <si>
    <t>Schutzgebiet</t>
  </si>
  <si>
    <t>Geschlecht</t>
  </si>
  <si>
    <t>Ausbildung</t>
  </si>
  <si>
    <t>Folgemaßnahme</t>
  </si>
  <si>
    <t>Jahr des Zusammenschlusses</t>
  </si>
  <si>
    <t>Jahr</t>
  </si>
  <si>
    <t>Ackerbau</t>
  </si>
  <si>
    <t>Normalgebiet</t>
  </si>
  <si>
    <t>Einzelunternehmen</t>
  </si>
  <si>
    <t>Nein</t>
  </si>
  <si>
    <t>Haupterwerb</t>
  </si>
  <si>
    <t>Konventionell</t>
  </si>
  <si>
    <t>Brutto</t>
  </si>
  <si>
    <t>Pauschalierung</t>
  </si>
  <si>
    <t>Ja</t>
  </si>
  <si>
    <t>Männlich</t>
  </si>
  <si>
    <t>LW: Fachschule</t>
  </si>
  <si>
    <t>Ausgleichsmaßnahmen</t>
  </si>
  <si>
    <t>Sozialökonom. Betriebstyp</t>
  </si>
  <si>
    <t>0018/2</t>
  </si>
  <si>
    <t>Gartenbau</t>
  </si>
  <si>
    <t>Berggebiet</t>
  </si>
  <si>
    <t>Familien-GbR</t>
  </si>
  <si>
    <t>Teilweise</t>
  </si>
  <si>
    <t>Nebenerwerb</t>
  </si>
  <si>
    <t>Ökologisch</t>
  </si>
  <si>
    <t>Netto</t>
  </si>
  <si>
    <t>Regelbesteuerg.</t>
  </si>
  <si>
    <t>Vollaussiedlung</t>
  </si>
  <si>
    <t>Weiblich</t>
  </si>
  <si>
    <t>LW: Meister</t>
  </si>
  <si>
    <t>Ersatzmaßnahmen</t>
  </si>
  <si>
    <t>Hauptproduktionsrichtung (entspr. Monitoring)</t>
  </si>
  <si>
    <t>Weinbau</t>
  </si>
  <si>
    <t>Sonst. ben. Gebiet</t>
  </si>
  <si>
    <t>Fremd-GbR</t>
  </si>
  <si>
    <t>Vollständig</t>
  </si>
  <si>
    <t>Ökolog. in Umstellung</t>
  </si>
  <si>
    <t>Kleinunternehmer</t>
  </si>
  <si>
    <t>Teilaussiedlung</t>
  </si>
  <si>
    <t>LW: FH/Uni</t>
  </si>
  <si>
    <t>Ersatzgeld/ Ausgleichsabgabe</t>
  </si>
  <si>
    <t>0023/2</t>
  </si>
  <si>
    <t>Obstbau</t>
  </si>
  <si>
    <t>Gebiet mit spez. Nachteilen</t>
  </si>
  <si>
    <t>GmbH&amp;Co KG</t>
  </si>
  <si>
    <t>B-Zweigaussiedlung</t>
  </si>
  <si>
    <t>NLW: Fachschule</t>
  </si>
  <si>
    <t>Sonstiges</t>
  </si>
  <si>
    <t>Jahr der Umstellung</t>
  </si>
  <si>
    <t>Sonst. Betriebe</t>
  </si>
  <si>
    <t>GmbH</t>
  </si>
  <si>
    <t>NLW: Meister</t>
  </si>
  <si>
    <t>Brutto-/Nettoverbuchung</t>
  </si>
  <si>
    <t>0027/2</t>
  </si>
  <si>
    <t>Milchviehhaltung</t>
  </si>
  <si>
    <t>Genossenschaft (eG)</t>
  </si>
  <si>
    <t>NLW: FH/Uni</t>
  </si>
  <si>
    <t>Umsatzsteuersystem</t>
  </si>
  <si>
    <t>Mastviehhaltung</t>
  </si>
  <si>
    <t>Aktiengesellschaft</t>
  </si>
  <si>
    <t>Abschlussstichtag</t>
  </si>
  <si>
    <t>Schweinezucht</t>
  </si>
  <si>
    <t>IST-Jahr des Investitionskonzeptes</t>
  </si>
  <si>
    <t>Geflügelzucht</t>
  </si>
  <si>
    <t>ZIEL-Jahr des Investitionskonzeptes</t>
  </si>
  <si>
    <t>Sonst. Tierhaltung</t>
  </si>
  <si>
    <t>Beginn der geförderten Investition (Plan)</t>
  </si>
  <si>
    <t>Sonstige</t>
  </si>
  <si>
    <t>Abschluss der geförderten Investition (Plan)</t>
  </si>
  <si>
    <t xml:space="preserve">Aussiedlung </t>
  </si>
  <si>
    <t>Ø Ackerzahl</t>
  </si>
  <si>
    <t>Zahl</t>
  </si>
  <si>
    <t>Ø Grünlandzahl</t>
  </si>
  <si>
    <t>Schutzgebietskategorien (Standort des baul. Investitionsobjektes)</t>
  </si>
  <si>
    <t>Natura-2000-Gebiet</t>
  </si>
  <si>
    <t>ja=1; nein=0</t>
  </si>
  <si>
    <t>Wasserschutzgebiet</t>
  </si>
  <si>
    <t>Naturschutzgebiet</t>
  </si>
  <si>
    <t>Landschaftsschutzgebiet</t>
  </si>
  <si>
    <t>Betriebsleiter/in</t>
  </si>
  <si>
    <t>BL_1: Jahr d. Hofübernahme</t>
  </si>
  <si>
    <t xml:space="preserve">BL_1: Alter </t>
  </si>
  <si>
    <t>Alter</t>
  </si>
  <si>
    <t xml:space="preserve">BL_1: Geschlecht </t>
  </si>
  <si>
    <t>M=1;W=2</t>
  </si>
  <si>
    <t>BL_1: Ausbildung</t>
  </si>
  <si>
    <t>BL_2: Jahr d. Hofübernahme</t>
  </si>
  <si>
    <t>BL_2: Alter</t>
  </si>
  <si>
    <t xml:space="preserve">BL_2: Geschlecht </t>
  </si>
  <si>
    <t>BL_2: Ausbildung</t>
  </si>
  <si>
    <t>Hauptziele der zu fördernden Investition</t>
  </si>
  <si>
    <t>Verbesserung</t>
  </si>
  <si>
    <t>a) des Einkommens durch:</t>
  </si>
  <si>
    <t>-</t>
  </si>
  <si>
    <t>Rationalisierung</t>
  </si>
  <si>
    <t>(0-5)</t>
  </si>
  <si>
    <t>Aufstockung</t>
  </si>
  <si>
    <t>Diversifizierung</t>
  </si>
  <si>
    <t>Qualitätsverbesserung</t>
  </si>
  <si>
    <t>b) des Umweltschutzes durch</t>
  </si>
  <si>
    <t>Energieeinsparung</t>
  </si>
  <si>
    <t>Lärmreduzierung</t>
  </si>
  <si>
    <t>Emmissionsminderung</t>
  </si>
  <si>
    <t>Wasserverbrauch</t>
  </si>
  <si>
    <t>c) der Arbeitsbedingungen durch Verminderung von</t>
  </si>
  <si>
    <t>Staub</t>
  </si>
  <si>
    <t>schädliche Stoffe</t>
  </si>
  <si>
    <t>Gerüche</t>
  </si>
  <si>
    <t>Heben schwerer Lasten</t>
  </si>
  <si>
    <t>klimatisch extremer Bedingungen</t>
  </si>
  <si>
    <t>ungünstigen Arbeitszeiten</t>
  </si>
  <si>
    <t>d) des Tierschutzes (v.a.Haltungsbedingungen)</t>
  </si>
  <si>
    <t>e) der Tierhygiene</t>
  </si>
  <si>
    <t>Betriebsflächen</t>
  </si>
  <si>
    <t>Ackerfläche</t>
  </si>
  <si>
    <t>Bewirtschaftet</t>
  </si>
  <si>
    <t>6100/7</t>
  </si>
  <si>
    <t>IST (t)</t>
  </si>
  <si>
    <t>ha LF</t>
  </si>
  <si>
    <t>Dauergrünland</t>
  </si>
  <si>
    <t>6104/7</t>
  </si>
  <si>
    <t>Ertragsrebfläche</t>
  </si>
  <si>
    <t>LF insgesamt</t>
  </si>
  <si>
    <t>6119/7</t>
  </si>
  <si>
    <t>Eigentum</t>
  </si>
  <si>
    <t>6119/2</t>
  </si>
  <si>
    <t>Forstw. Nutzfläche</t>
  </si>
  <si>
    <t>6122/7</t>
  </si>
  <si>
    <t>ha</t>
  </si>
  <si>
    <t>Sonstige Flächen</t>
  </si>
  <si>
    <t>6121/7+6128/7</t>
  </si>
  <si>
    <t>6129/7</t>
  </si>
  <si>
    <t>ZIEL (t+x)</t>
  </si>
  <si>
    <t>Lieferrechte</t>
  </si>
  <si>
    <t>Milchreferenzmenge</t>
  </si>
  <si>
    <t>8020/2</t>
  </si>
  <si>
    <t>kg</t>
  </si>
  <si>
    <t xml:space="preserve">     davon gepachtet</t>
  </si>
  <si>
    <t>8021/2</t>
  </si>
  <si>
    <t>Mutterkuhprämie</t>
  </si>
  <si>
    <t>8028/2</t>
  </si>
  <si>
    <t>Prämienrechte</t>
  </si>
  <si>
    <t>Weinquote (Tafelwein)</t>
  </si>
  <si>
    <t>8030/2</t>
  </si>
  <si>
    <t>hl</t>
  </si>
  <si>
    <t>A-Rüben</t>
  </si>
  <si>
    <t>8031/2</t>
  </si>
  <si>
    <t>dt</t>
  </si>
  <si>
    <t>Stärkekartoffeln</t>
  </si>
  <si>
    <t>8033/2</t>
  </si>
  <si>
    <t>Tierproduktion, insgesamt</t>
  </si>
  <si>
    <t>GVE</t>
  </si>
  <si>
    <t xml:space="preserve">  davon Rinder</t>
  </si>
  <si>
    <t>Pflanzenproduktion in ha</t>
  </si>
  <si>
    <t>Winterweizen</t>
  </si>
  <si>
    <t>4001/2</t>
  </si>
  <si>
    <t>Wintergerste</t>
  </si>
  <si>
    <t>4005/2</t>
  </si>
  <si>
    <t>Sonstiges Getreide</t>
  </si>
  <si>
    <t>4024/2</t>
  </si>
  <si>
    <t>Nachwachsende Rohstoffe</t>
  </si>
  <si>
    <t>4064/2 bis 4067/2</t>
  </si>
  <si>
    <t>Stilllegungsfläche (ohne NaRo)</t>
  </si>
  <si>
    <t>4096/2 bis 4097/2</t>
  </si>
  <si>
    <t>Pflanzenproduktion, insges.</t>
  </si>
  <si>
    <t>Akh</t>
  </si>
  <si>
    <t>Stilllegungsfläche  (ohne NaRo)</t>
  </si>
  <si>
    <t>Obst-/ Gemüse-/ Garten- und Weinbau</t>
  </si>
  <si>
    <t>4209/2</t>
  </si>
  <si>
    <t>Gemüsebau</t>
  </si>
  <si>
    <t>4050/2 bis 4057/2</t>
  </si>
  <si>
    <t>Gartenbau (incl. Baumschule)</t>
  </si>
  <si>
    <t>4269/2</t>
  </si>
  <si>
    <t xml:space="preserve">Weinbau </t>
  </si>
  <si>
    <t>4299/2</t>
  </si>
  <si>
    <t xml:space="preserve">Akh  </t>
  </si>
  <si>
    <t>Tierproduktion</t>
  </si>
  <si>
    <t>Pferde</t>
  </si>
  <si>
    <t>3109/9</t>
  </si>
  <si>
    <t>Ø Jahresbestand</t>
  </si>
  <si>
    <t>Milchkühe</t>
  </si>
  <si>
    <t>3116/9</t>
  </si>
  <si>
    <t>Milchleistung</t>
  </si>
  <si>
    <t>4116/2</t>
  </si>
  <si>
    <t>kg Milch/Kuh</t>
  </si>
  <si>
    <t>Jungvieh (Rinder)</t>
  </si>
  <si>
    <t>Mastrinder</t>
  </si>
  <si>
    <t>3110/9+(3121/9 bis 3124/9)</t>
  </si>
  <si>
    <t>Mutterkühe</t>
  </si>
  <si>
    <t>3117/9</t>
  </si>
  <si>
    <t xml:space="preserve">Mastschweine </t>
  </si>
  <si>
    <t>3133/9+3134/9</t>
  </si>
  <si>
    <t>Zuchtsauen</t>
  </si>
  <si>
    <t>3136/9</t>
  </si>
  <si>
    <t>Zuchtleistung Zuchtsauen</t>
  </si>
  <si>
    <t>4136/2</t>
  </si>
  <si>
    <t>aufgez. Ferkel/ZS</t>
  </si>
  <si>
    <t>Mutterschafe</t>
  </si>
  <si>
    <t>3149/9</t>
  </si>
  <si>
    <t>Legehennen</t>
  </si>
  <si>
    <t>3152/9</t>
  </si>
  <si>
    <t>Mastgeflügel</t>
  </si>
  <si>
    <t>3153/9 bis 3156/9</t>
  </si>
  <si>
    <t>Handel, Dienstleistung, Nebenbetriebe  (Diversifikation)</t>
  </si>
  <si>
    <t>Direktvermarktung</t>
  </si>
  <si>
    <t>Lohnarbeit (für and. Landwirte)</t>
  </si>
  <si>
    <t>Fremdenverkehr</t>
  </si>
  <si>
    <t>Landschaftspflege (für Nicht-Landwirte)</t>
  </si>
  <si>
    <t>sonstiges</t>
  </si>
  <si>
    <t>Forstwirtschaft</t>
  </si>
  <si>
    <t>Betriebsleitung</t>
  </si>
  <si>
    <t>für Betriebsleitung</t>
  </si>
  <si>
    <t>kalk. Arbeitszeitbedarf nach KTBL insges.</t>
  </si>
  <si>
    <t>betr.-notw. Voll-AK nach KTBL (2100 Akh/J.)</t>
  </si>
  <si>
    <t>VollAk</t>
  </si>
  <si>
    <t>tatsächliche Zahl der Voll-AK</t>
  </si>
  <si>
    <t>davon:</t>
  </si>
  <si>
    <t>nicht entlohnte Familien-AK</t>
  </si>
  <si>
    <t>entlohnte Familien-AK</t>
  </si>
  <si>
    <t>Fremd-AK</t>
  </si>
  <si>
    <t>Frauen-AK</t>
  </si>
  <si>
    <t>erwarteter Mehraufwand (+) bzw. Einsparung (-) von Akh</t>
  </si>
  <si>
    <t xml:space="preserve"> = Ziel - Ist</t>
  </si>
  <si>
    <t>Flächenausstattung Obst- und Gartenbau (einschl. Baumschulen)</t>
  </si>
  <si>
    <t>Gärtnerische Grundfläche</t>
  </si>
  <si>
    <t>eqm</t>
  </si>
  <si>
    <t xml:space="preserve">   dav.</t>
  </si>
  <si>
    <t>Hochglas</t>
  </si>
  <si>
    <t>heizbar</t>
  </si>
  <si>
    <t>nicht heizbar</t>
  </si>
  <si>
    <t>Foliengewächshäuser</t>
  </si>
  <si>
    <t>Freiland</t>
  </si>
  <si>
    <t>Absatzverhältnisse in % des Gartenbau-Umsatzes</t>
  </si>
  <si>
    <t>Direktabsatz</t>
  </si>
  <si>
    <t>Endverbraucher ab Betrieb</t>
  </si>
  <si>
    <t>Eigenes Ladengeschäft</t>
  </si>
  <si>
    <t>Wochenmarkt</t>
  </si>
  <si>
    <t>Großmarkt/Selbstvermarktung</t>
  </si>
  <si>
    <t>Indirekter Absatz</t>
  </si>
  <si>
    <t>Groß- und Kommissionshandel, Versteigerung, etc.</t>
  </si>
  <si>
    <t>Absatzgenossenschaft</t>
  </si>
  <si>
    <t>Erfolgsrechnung (t-1)</t>
  </si>
  <si>
    <t>Betriebliche Erträge</t>
  </si>
  <si>
    <t>Umsatzerlöse insgesamt</t>
  </si>
  <si>
    <t>2339/5</t>
  </si>
  <si>
    <t>(t-1)</t>
  </si>
  <si>
    <t>Pflanzenproduktion</t>
  </si>
  <si>
    <t>2099/5</t>
  </si>
  <si>
    <t>dar. Getreide</t>
  </si>
  <si>
    <t>2001/5 bis 2017/5</t>
  </si>
  <si>
    <t>2199/5</t>
  </si>
  <si>
    <t>dar. Kuhmilch</t>
  </si>
  <si>
    <t>2127/5</t>
  </si>
  <si>
    <t xml:space="preserve">        Rindfleisch</t>
  </si>
  <si>
    <t>2110/5, 2115/5, 2118/5, 2120/5 bis 2124/5</t>
  </si>
  <si>
    <t>2209/5</t>
  </si>
  <si>
    <t>2269/5</t>
  </si>
  <si>
    <t>Weinbau und Kellerei</t>
  </si>
  <si>
    <t>2299/5</t>
  </si>
  <si>
    <t>Forstwirtschaft und Jagd</t>
  </si>
  <si>
    <t>2309/5</t>
  </si>
  <si>
    <t>Handel, Dienstl., Nebenbetriebe</t>
  </si>
  <si>
    <t>2337/5</t>
  </si>
  <si>
    <t>dar. Lohnarbeit, Maschinenmiete</t>
  </si>
  <si>
    <t>2332/5</t>
  </si>
  <si>
    <t xml:space="preserve">       Fremdenverkehr</t>
  </si>
  <si>
    <t>2333/5</t>
  </si>
  <si>
    <t xml:space="preserve">       Landschaftspflege</t>
  </si>
  <si>
    <t>2335/5</t>
  </si>
  <si>
    <t>2319/5, 2338/5</t>
  </si>
  <si>
    <t>Bestandsveränderungen</t>
  </si>
  <si>
    <t>2347/5, 2348/5</t>
  </si>
  <si>
    <t>andere aktivierte Eigenleistungen</t>
  </si>
  <si>
    <t>2349/5</t>
  </si>
  <si>
    <t>sonstige betriebl. Erträge</t>
  </si>
  <si>
    <t>2498/5</t>
  </si>
  <si>
    <t>dar. Zulagen und Zuschüsse</t>
  </si>
  <si>
    <t>2449/5</t>
  </si>
  <si>
    <t xml:space="preserve">        Pacht- und Mieterträge</t>
  </si>
  <si>
    <t>2450/5, 2451/5</t>
  </si>
  <si>
    <t>Summe der betrieblichen Erträge</t>
  </si>
  <si>
    <t>Betriebliche Aufwendungen</t>
  </si>
  <si>
    <t>Materialaufwand</t>
  </si>
  <si>
    <t>2789/5</t>
  </si>
  <si>
    <t>dar.  Düngemittel</t>
  </si>
  <si>
    <t>2539/5</t>
  </si>
  <si>
    <t xml:space="preserve">        Pflanzenschutzmittel</t>
  </si>
  <si>
    <t>2559/5</t>
  </si>
  <si>
    <t xml:space="preserve">       Tierproduktion</t>
  </si>
  <si>
    <t>2729/5</t>
  </si>
  <si>
    <t xml:space="preserve">        Lohnarbeit, Maschinenmiete</t>
  </si>
  <si>
    <t>2762/5</t>
  </si>
  <si>
    <t xml:space="preserve">        Heizmaterial und Strom</t>
  </si>
  <si>
    <t>2770/5+2771/5</t>
  </si>
  <si>
    <t xml:space="preserve">        Wasser, Abwasser</t>
  </si>
  <si>
    <t>2772/5</t>
  </si>
  <si>
    <t>Personalaufwand</t>
  </si>
  <si>
    <t>2799/5</t>
  </si>
  <si>
    <t>dar. Betriebliche Unfallversicherung</t>
  </si>
  <si>
    <t>2798/5</t>
  </si>
  <si>
    <t>Abschreibungen</t>
  </si>
  <si>
    <t>2809/5</t>
  </si>
  <si>
    <t>dar. auf immater. Vermög. (planm.)</t>
  </si>
  <si>
    <t>2800/5</t>
  </si>
  <si>
    <t xml:space="preserve">        auf Sachanlagen (planm.)</t>
  </si>
  <si>
    <t>2801/5</t>
  </si>
  <si>
    <t>sonstige betriebliche Aufwendungen</t>
  </si>
  <si>
    <t>2897/5</t>
  </si>
  <si>
    <t>dar. Pacht, Miete, Leasing</t>
  </si>
  <si>
    <t>2840/5 bis 2845/5</t>
  </si>
  <si>
    <t>Summe betriebliche Aufwendungen</t>
  </si>
  <si>
    <t xml:space="preserve">Betriebsergebnis </t>
  </si>
  <si>
    <t>2899/5</t>
  </si>
  <si>
    <t>Finanzergebnis</t>
  </si>
  <si>
    <t>2918/5</t>
  </si>
  <si>
    <t>dar. Zinsen u. ähnliche Aufwendungen</t>
  </si>
  <si>
    <t>2914/5</t>
  </si>
  <si>
    <t>Ergebnis der gewöhnl. Geschäftstätigkeit</t>
  </si>
  <si>
    <t>2919/5</t>
  </si>
  <si>
    <t>außerordentliches Ergebnis</t>
  </si>
  <si>
    <t>2929/5</t>
  </si>
  <si>
    <t>Steuern</t>
  </si>
  <si>
    <t>2939/5+2949/5</t>
  </si>
  <si>
    <t>Gewinn/Verlust; Jahresüberschuss/-fehlbetrag</t>
  </si>
  <si>
    <t>2959/5</t>
  </si>
  <si>
    <t>Ordentliches Ergebnis</t>
  </si>
  <si>
    <t>Bereinigte Eigenkapitalveränderung im Unternehmen</t>
  </si>
  <si>
    <t>Sonstige Kapitalbildung des/der BL-Ehepaars/-paare</t>
  </si>
  <si>
    <t>Erfolgsrechnung (IST-Jahr)</t>
  </si>
  <si>
    <t>Zinsen u. ähnliche Aufwendungen</t>
  </si>
  <si>
    <t>Bilanz (IST-Jahr)</t>
  </si>
  <si>
    <t>Aktiva</t>
  </si>
  <si>
    <t>1229/5</t>
  </si>
  <si>
    <t>Eigenkapital</t>
  </si>
  <si>
    <t>1439/2+1499/2</t>
  </si>
  <si>
    <t>Sonderposten mit Rücklageanteil</t>
  </si>
  <si>
    <t>1529/2</t>
  </si>
  <si>
    <t>Rückstellungen</t>
  </si>
  <si>
    <t>1539/2</t>
  </si>
  <si>
    <t>Verbindlichkeiten</t>
  </si>
  <si>
    <t>1559/2</t>
  </si>
  <si>
    <t>dar. Verb. gegenüber Kreditinstituten</t>
  </si>
  <si>
    <t>1540/2</t>
  </si>
  <si>
    <t>Erfolgsrechnung (ZIEL-Jahr)</t>
  </si>
  <si>
    <t xml:space="preserve">       Rindfleisch</t>
  </si>
  <si>
    <t>2320/5</t>
  </si>
  <si>
    <t>2319/5+2338/5</t>
  </si>
  <si>
    <t>2347/5+2348/5</t>
  </si>
  <si>
    <t>2450/5+2451/5</t>
  </si>
  <si>
    <t>Bilanz (ZIEL)</t>
  </si>
  <si>
    <r>
      <t>Investitionsbereich</t>
    </r>
    <r>
      <rPr>
        <sz val="12"/>
        <rFont val="Arial"/>
        <family val="2"/>
      </rPr>
      <t xml:space="preserve"> </t>
    </r>
  </si>
  <si>
    <t>Gebäude (einschl. baugebundener Technik)</t>
  </si>
  <si>
    <t>Milchviehstall (incl. Melkstand)</t>
  </si>
  <si>
    <t>Rinderjungviehstall</t>
  </si>
  <si>
    <t>Mastrinderstall</t>
  </si>
  <si>
    <t>Zuchtsauenstall</t>
  </si>
  <si>
    <t>Mastschweinestall</t>
  </si>
  <si>
    <t>Legehennenstall</t>
  </si>
  <si>
    <t>Mastgeflügelstall</t>
  </si>
  <si>
    <t>Reitstall, -halle</t>
  </si>
  <si>
    <t>sonstige Ställe</t>
  </si>
  <si>
    <t>Gewächshäuser</t>
  </si>
  <si>
    <t>Maschinenhalle</t>
  </si>
  <si>
    <t>Lagerhalle/-räume für ldw. Produkte</t>
  </si>
  <si>
    <t>Verarbeitungs- und Verkaufsräume</t>
  </si>
  <si>
    <t>Wirtschaftsdüngerlager</t>
  </si>
  <si>
    <t>Maschinen, Geräte, Vorrichtungen</t>
  </si>
  <si>
    <t>Pflanzenschutztechnik</t>
  </si>
  <si>
    <t>Ausbringungstechnik für Flüssig- und Festmist</t>
  </si>
  <si>
    <t>Bodenschondende Bearbeitungs- und Bestelltechnik, z.B. Steillagenraupen</t>
  </si>
  <si>
    <t>GPS</t>
  </si>
  <si>
    <t>Spezialmaschinen und -geräte für NawaRo</t>
  </si>
  <si>
    <t>Beregnungstechnik</t>
  </si>
  <si>
    <t>Energieeinsparung und -umstellung</t>
  </si>
  <si>
    <t>Wärme- und Kältedämmung</t>
  </si>
  <si>
    <t>Wärmerückgewinnung und Wärmepumpe</t>
  </si>
  <si>
    <t>Biomasseanlage</t>
  </si>
  <si>
    <t>Umstellung auf umweltverträgliche Energieträger</t>
  </si>
  <si>
    <t>Energiegewinnung bzw. -produktion</t>
  </si>
  <si>
    <t>Pensionstierhaltung</t>
  </si>
  <si>
    <t>Landschaftspflege</t>
  </si>
  <si>
    <t>Lohnarbeit</t>
  </si>
  <si>
    <t>Erschließungskosten</t>
  </si>
  <si>
    <t>Landkauf</t>
  </si>
  <si>
    <t>Anpflanzung, Eingrünung</t>
  </si>
  <si>
    <t>Betreuungskosten / Erstellung des Investitionsplanes</t>
  </si>
  <si>
    <t>Dauerkulturen</t>
  </si>
  <si>
    <t>Summe des förderfähigen Investitionsvolumens</t>
  </si>
  <si>
    <t>Summe des Investitionsvolumens (incl. MWSt)</t>
  </si>
  <si>
    <t>Finanzierung der Investitionsmaßnahme</t>
  </si>
  <si>
    <t>Eigenleistungen</t>
  </si>
  <si>
    <t>unbare Eigenleistungen</t>
  </si>
  <si>
    <t>Junglandwirtezuschuss/Niederlassungsprämie</t>
  </si>
  <si>
    <t>Landesmaßnahme (LM)</t>
  </si>
  <si>
    <t>Investitionszuschüsse</t>
  </si>
  <si>
    <t>Zuschüsse insgesamt</t>
  </si>
  <si>
    <t xml:space="preserve"> - dar. für besonders tiergerechtes Bauen</t>
  </si>
  <si>
    <t xml:space="preserve"> - dar. für Diversifizierung</t>
  </si>
  <si>
    <t xml:space="preserve"> - dar. für Emissionsminderung/Energieeinsparung</t>
  </si>
  <si>
    <t xml:space="preserve"> - dar. für Erschließungskosten</t>
  </si>
  <si>
    <t>Kapitalisierter Zinszuschuss</t>
  </si>
  <si>
    <t>Zuschüsse (LM)</t>
  </si>
  <si>
    <t>Kapitalisierter Zinszuschuss (LM)</t>
  </si>
  <si>
    <t>Zinsverbilligte Darlehen</t>
  </si>
  <si>
    <t>ZV-Darlehen 1</t>
  </si>
  <si>
    <t>Zinsverbilligung in %</t>
  </si>
  <si>
    <t>Zinssatz</t>
  </si>
  <si>
    <t>Laufzeit</t>
  </si>
  <si>
    <t>ZV-Darlehen 2</t>
  </si>
  <si>
    <t>ZV-Darlehen 3</t>
  </si>
  <si>
    <t>Frei finanzierte Darlehen</t>
  </si>
  <si>
    <t>Summe Finanzierungsmittel</t>
  </si>
  <si>
    <t>Beihilfewert</t>
  </si>
  <si>
    <t>Gesamtwert der Beihilfe</t>
  </si>
  <si>
    <t>Kapitaldienst</t>
  </si>
  <si>
    <t>dar. Tilgung</t>
  </si>
  <si>
    <t>ZIEL (t + x)</t>
  </si>
  <si>
    <t>Änderung der Haltungsverfahren in der Tierhaltung:</t>
  </si>
  <si>
    <t>(Haltungsverfahren in % der Tierplätze)</t>
  </si>
  <si>
    <t>a) Milchviehhaltung</t>
  </si>
  <si>
    <t>Laufstall</t>
  </si>
  <si>
    <t>ZIEL-Jahr</t>
  </si>
  <si>
    <t>Weidegang/Laufhof</t>
  </si>
  <si>
    <t>Vollspalten</t>
  </si>
  <si>
    <t>b) Jungvieh- und Mastrinderhaltung</t>
  </si>
  <si>
    <t>Gruppen</t>
  </si>
  <si>
    <t>c) Kälberhaltung (ab 5. Woche)</t>
  </si>
  <si>
    <t>Offenstall/Auslauf</t>
  </si>
  <si>
    <t>d) Sauenhaltung (außer Abferkelbereich)</t>
  </si>
  <si>
    <t>Einstreu/Tiefstreu</t>
  </si>
  <si>
    <t>e) Mastschweinehaltung</t>
  </si>
  <si>
    <t>f) Geflügelhaltung</t>
  </si>
  <si>
    <t>Käfig</t>
  </si>
  <si>
    <t>Volieren</t>
  </si>
  <si>
    <t>Boden</t>
  </si>
  <si>
    <t>Investitionen in Dunglager</t>
  </si>
  <si>
    <t>Lagerdauer (Monate)</t>
  </si>
  <si>
    <t>Festmist</t>
  </si>
  <si>
    <t>Monate</t>
  </si>
  <si>
    <t>Flüssigmist</t>
  </si>
  <si>
    <t>Abdeckung des Außenlagers (% der Grundfläche)</t>
  </si>
  <si>
    <t>Investitionen in Gülleausbringungstechnik</t>
  </si>
  <si>
    <t>Nutzung von Emissionsmindernde Ausbringtechnik (Schleppschlauch, Injektor usw.)</t>
  </si>
  <si>
    <t>% d. Güllemenge</t>
  </si>
  <si>
    <t>Resourcenverbrauch</t>
  </si>
  <si>
    <t>Energieverbrauch p.a. im Durchschnitt der letzten drei Jahre</t>
  </si>
  <si>
    <t>Heizöl</t>
  </si>
  <si>
    <t>l</t>
  </si>
  <si>
    <t>Gas</t>
  </si>
  <si>
    <t>m3</t>
  </si>
  <si>
    <t>Strom</t>
  </si>
  <si>
    <t>kWh</t>
  </si>
  <si>
    <t>geplanter Energieverbrauch p.a. nach Durchführung der Fördermaßnahme</t>
  </si>
  <si>
    <t>Trink- und Brauchwasser</t>
  </si>
  <si>
    <t>m3/Jahr</t>
  </si>
  <si>
    <t xml:space="preserve">Flächenverbrauch der baulichen Investition </t>
  </si>
  <si>
    <t>überbaute Fläche</t>
  </si>
  <si>
    <t>m2</t>
  </si>
  <si>
    <t>Weg- und Hoffläche</t>
  </si>
  <si>
    <t>rekultivierte Fläche</t>
  </si>
  <si>
    <t xml:space="preserve">Ist eine Umweltverträglichkeitsprüfung (UVP) erforderlich? </t>
  </si>
  <si>
    <t>wenn "Ja":  - Kosten der UVP</t>
  </si>
  <si>
    <t>Unterliegt das Vorhaben der naturschutzrechtl. Eingriffsregelung?</t>
  </si>
  <si>
    <t>wenn "Ja":  - Art der Folgemaßnahmen</t>
  </si>
  <si>
    <t xml:space="preserve">      - Kosten der Folgemaßnahmen</t>
  </si>
  <si>
    <t>Verbesserung der Produkt- und Prozessqualität</t>
  </si>
  <si>
    <t>Überwachung des Produktionsprozesses</t>
  </si>
  <si>
    <t>Zertifizierung (z.B. ISO 9001 ff.)</t>
  </si>
  <si>
    <t>% v. Umsatz</t>
  </si>
  <si>
    <t>Sonstige Systeme</t>
  </si>
  <si>
    <t>Teilnahme an Programmen für Güte-, Marken-, Herkunftszeichen</t>
  </si>
  <si>
    <t>Gütezeichen</t>
  </si>
  <si>
    <t>Markenzeichen</t>
  </si>
  <si>
    <t>Herkunftszeichen</t>
  </si>
  <si>
    <t xml:space="preserve">Nennung der Güte-, Marken-, Herkunftszeichen </t>
  </si>
  <si>
    <t>unternehmenseigen</t>
  </si>
  <si>
    <t>Name</t>
  </si>
  <si>
    <t>regional/national</t>
  </si>
  <si>
    <t>EU-Gütezeichen</t>
  </si>
  <si>
    <t>Preiszuschlag i. Vgl. zu Standardware</t>
  </si>
  <si>
    <t>Produkt 1</t>
  </si>
  <si>
    <t>Produkt 2</t>
  </si>
  <si>
    <t>Produkt 3</t>
  </si>
  <si>
    <t>davon</t>
  </si>
  <si>
    <t>4. Nicht förderfähige Investitionen</t>
  </si>
  <si>
    <t>5. Finanzierungsmittel und Förderung</t>
  </si>
  <si>
    <t>Finanzierungsbedarf förderfähige Invest.</t>
  </si>
  <si>
    <t>Finanzierungsbedarf nicht förderfähige Invest.</t>
  </si>
  <si>
    <t>Überwiegende Investitionsziele sind (Mehrfachnennungen sind möglich):</t>
  </si>
  <si>
    <t>Beschreibung</t>
  </si>
  <si>
    <t>Sonstiges immobiles Inventar (z.B. Fördertechnik, Stalleinrichtung)</t>
  </si>
  <si>
    <t>NFF</t>
  </si>
  <si>
    <t>sonstige nicht zuwendungsfähige Ausgaben</t>
  </si>
  <si>
    <t>Förder-gegenstand</t>
  </si>
  <si>
    <t>(FGS)</t>
  </si>
  <si>
    <t>(KG)</t>
  </si>
  <si>
    <t>gruppe</t>
  </si>
  <si>
    <t>Kosten-</t>
  </si>
  <si>
    <t>Kostengruppe (Kürzel)</t>
  </si>
  <si>
    <t>Förder-</t>
  </si>
  <si>
    <t>gegenstand</t>
  </si>
  <si>
    <t>(Kürzel)</t>
  </si>
  <si>
    <t>Gegenstände</t>
  </si>
  <si>
    <t>Nicht förderfähige</t>
  </si>
  <si>
    <t>Gegenstand</t>
  </si>
  <si>
    <t>FISU</t>
  </si>
  <si>
    <t>AFP Premium</t>
  </si>
  <si>
    <t>AFP Basis</t>
  </si>
  <si>
    <t>Fördermaßnahme</t>
  </si>
  <si>
    <t>Kostengruppe 1</t>
  </si>
  <si>
    <t>Kostengruppe 2</t>
  </si>
  <si>
    <t>Förderverfahren beantragt</t>
  </si>
  <si>
    <t>Umsatzsteuersatz</t>
  </si>
  <si>
    <t>Kostengruppe 3</t>
  </si>
  <si>
    <t>Kostengruppe 4</t>
  </si>
  <si>
    <t>Durchschnittlicher Fördersatz</t>
  </si>
  <si>
    <t>Kostengruppe 5</t>
  </si>
  <si>
    <r>
      <t xml:space="preserve">Zinsen für Fremdmittel </t>
    </r>
    <r>
      <rPr>
        <sz val="6"/>
        <rFont val="Arial"/>
        <family val="2"/>
      </rPr>
      <t>(siehe Nr. 5)</t>
    </r>
  </si>
  <si>
    <t>Summe:</t>
  </si>
  <si>
    <t>Anteilig gekürzte Kosten je Kostengruppe</t>
  </si>
  <si>
    <t>Förderfähige Kosten je Kostengruppe</t>
  </si>
  <si>
    <t>Förderfähige Kosten je Fördergegenstand</t>
  </si>
  <si>
    <t>Anteilige gekürzte Kosten je Fördergegenstand</t>
  </si>
  <si>
    <t xml:space="preserve"> ----&gt;</t>
  </si>
  <si>
    <t>Anteilige Kostenkürzung</t>
  </si>
  <si>
    <t>Zum Ausblenden müssen die Spalten R bis Y vollständig markiert werden</t>
  </si>
  <si>
    <t>% Umsatzsteuer</t>
  </si>
  <si>
    <t>Investitionskonzept</t>
  </si>
  <si>
    <t xml:space="preserve"> --------------</t>
  </si>
  <si>
    <t>Fördergegenstand Irene</t>
  </si>
  <si>
    <t>Anpassung Fördergegenstand</t>
  </si>
  <si>
    <t>Inko</t>
  </si>
  <si>
    <t>Irene</t>
  </si>
  <si>
    <t>Nicht förderf. Kosten</t>
  </si>
  <si>
    <r>
      <rPr>
        <b/>
        <sz val="12"/>
        <rFont val="Arial"/>
        <family val="2"/>
      </rPr>
      <t>Investitionskonzept</t>
    </r>
    <r>
      <rPr>
        <b/>
        <vertAlign val="superscript"/>
        <sz val="10"/>
        <rFont val="Arial"/>
        <family val="2"/>
      </rPr>
      <t>1)</t>
    </r>
  </si>
  <si>
    <t>Rheinland-Pfalz                                       Investitionskonzept</t>
  </si>
  <si>
    <t>Viehbesatzberechnung  - Lagerkapazität wirtschaftseigener Dünger</t>
  </si>
  <si>
    <t>Vorhandene Lagerkapazitäten:</t>
  </si>
  <si>
    <r>
      <t>m</t>
    </r>
    <r>
      <rPr>
        <b/>
        <vertAlign val="superscript"/>
        <sz val="10"/>
        <rFont val="Arial"/>
        <family val="2"/>
      </rPr>
      <t>3</t>
    </r>
  </si>
  <si>
    <r>
      <t>m</t>
    </r>
    <r>
      <rPr>
        <b/>
        <vertAlign val="superscript"/>
        <sz val="10"/>
        <rFont val="Arial"/>
        <family val="2"/>
      </rPr>
      <t>2</t>
    </r>
  </si>
  <si>
    <t>Güllegrube vorhanden</t>
  </si>
  <si>
    <t>Jauchegrube vorhanden</t>
  </si>
  <si>
    <t>Dunglege vorhanden</t>
  </si>
  <si>
    <t>Summe IST</t>
  </si>
  <si>
    <t>Neue Lagerkapazitäten:</t>
  </si>
  <si>
    <t>Güllegrube neu</t>
  </si>
  <si>
    <t>Jauchegrube neu</t>
  </si>
  <si>
    <t>Dunglege neu</t>
  </si>
  <si>
    <t>Gesamte Lagerkapazität im Ziel (Ist vorhanden plus neu)</t>
  </si>
  <si>
    <t>Tierart</t>
  </si>
  <si>
    <t>Ist - Betrieb</t>
  </si>
  <si>
    <t>Ziel - Betrieb</t>
  </si>
  <si>
    <t>Stück</t>
  </si>
  <si>
    <t xml:space="preserve"> x GV/St.</t>
  </si>
  <si>
    <t>= GV</t>
  </si>
  <si>
    <t>Summe RGV</t>
  </si>
  <si>
    <t>Summe Schweieveredlung GV</t>
  </si>
  <si>
    <t>Summe sonstige Veredlung GV</t>
  </si>
  <si>
    <t>Summe sonstige GV</t>
  </si>
  <si>
    <t>Summe gehaltene GV</t>
  </si>
  <si>
    <t>Lagerkapazität</t>
  </si>
  <si>
    <t>GV</t>
  </si>
  <si>
    <r>
      <t xml:space="preserve"> x L/GV </t>
    </r>
    <r>
      <rPr>
        <b/>
        <vertAlign val="superscript"/>
        <sz val="10"/>
        <rFont val="Arial"/>
        <family val="2"/>
      </rPr>
      <t>1)</t>
    </r>
  </si>
  <si>
    <r>
      <t>= m</t>
    </r>
    <r>
      <rPr>
        <b/>
        <vertAlign val="superscript"/>
        <sz val="10"/>
        <rFont val="Arial"/>
        <family val="2"/>
      </rPr>
      <t xml:space="preserve">2 </t>
    </r>
    <r>
      <rPr>
        <b/>
        <sz val="10"/>
        <rFont val="Arial"/>
        <family val="2"/>
      </rPr>
      <t>/ m</t>
    </r>
    <r>
      <rPr>
        <b/>
        <vertAlign val="superscript"/>
        <sz val="10"/>
        <rFont val="Arial"/>
        <family val="2"/>
      </rPr>
      <t>3</t>
    </r>
  </si>
  <si>
    <t>Mistlager für RGV nötig</t>
  </si>
  <si>
    <t>Mistlager für Veredlung nötig</t>
  </si>
  <si>
    <t>Mistlager für sonstige nötig</t>
  </si>
  <si>
    <t>Summe notw. Mistlager für 6 bzw. 9 Monate</t>
  </si>
  <si>
    <t>Mistlager vorhanden (insgesamt)</t>
  </si>
  <si>
    <t>Mistlagerkapazität ist ausreichend</t>
  </si>
  <si>
    <t>Jauchelager für RGV nötig</t>
  </si>
  <si>
    <t>Jauchelager für Veredlung nötig</t>
  </si>
  <si>
    <t>Jauchelager für sonstige GV nötig</t>
  </si>
  <si>
    <t>Güllelager für RGV nötig</t>
  </si>
  <si>
    <r>
      <t xml:space="preserve">Güllelager f. Schweine-Alt- u. Umbau nötig </t>
    </r>
    <r>
      <rPr>
        <vertAlign val="superscript"/>
        <sz val="10"/>
        <rFont val="Arial"/>
        <family val="2"/>
      </rPr>
      <t>2)3)4)</t>
    </r>
  </si>
  <si>
    <r>
      <t xml:space="preserve">Güllelager für Schweine-Neubau nötig </t>
    </r>
    <r>
      <rPr>
        <vertAlign val="superscript"/>
        <sz val="10"/>
        <rFont val="Arial"/>
        <family val="2"/>
      </rPr>
      <t>2)3)4)</t>
    </r>
  </si>
  <si>
    <t>Güllelager für sonstige Veredlungs-GV</t>
  </si>
  <si>
    <t>Güllelager für sonstige GV nötig</t>
  </si>
  <si>
    <t>Summe notw. Gülle/Jauchelager für 6 bzw. 9 Monate</t>
  </si>
  <si>
    <t>Gülle-/Jauchelager vorhanden (insgesamt)</t>
  </si>
  <si>
    <t>Gülle/Jauche-Lagerkapazität ist ausreichend</t>
  </si>
  <si>
    <t>GV je ha im Ziel:</t>
  </si>
  <si>
    <t>GV/ha LF</t>
  </si>
  <si>
    <t>Viehbesatz</t>
  </si>
  <si>
    <r>
      <t>1)</t>
    </r>
    <r>
      <rPr>
        <sz val="8"/>
        <rFont val="Arial"/>
        <family val="2"/>
      </rPr>
      <t xml:space="preserve"> Lagerraumbedarf: mind.  6 Monate für vorhandene Stallungen und Umbauten sowie mind. 9 Monate Güllelagerbedarf für Schweinestallneubauten</t>
    </r>
  </si>
  <si>
    <r>
      <t>2)</t>
    </r>
    <r>
      <rPr>
        <sz val="8"/>
        <rFont val="Arial"/>
        <family val="2"/>
      </rPr>
      <t xml:space="preserve"> hoher Bedarf bei Mastschweinen mit Trockenfütterung, Ferkelaufzucht</t>
    </r>
  </si>
  <si>
    <r>
      <t>3)</t>
    </r>
    <r>
      <rPr>
        <sz val="8"/>
        <rFont val="Arial"/>
        <family val="2"/>
      </rPr>
      <t xml:space="preserve"> mittlerer Bedarf bei Mastschweinen mit Flüssigfütterung oder Breiautomaten mit seperater Tränke, Sauen mit Ferkel</t>
    </r>
  </si>
  <si>
    <r>
      <t>4)</t>
    </r>
    <r>
      <rPr>
        <sz val="8"/>
        <rFont val="Arial"/>
        <family val="2"/>
      </rPr>
      <t xml:space="preserve"> geringer Bedarf bei Mastschweinen mit Flüssigfütterung oder Breiautomaten ohne seperater Tränke, Sauen, Eber</t>
    </r>
  </si>
  <si>
    <r>
      <t>ha LF</t>
    </r>
    <r>
      <rPr>
        <b/>
        <vertAlign val="superscript"/>
        <sz val="12"/>
        <rFont val="Arial"/>
        <family val="2"/>
      </rPr>
      <t>5)</t>
    </r>
  </si>
  <si>
    <t>Unternehmen:</t>
  </si>
  <si>
    <t>Unbare Eigenleistung</t>
  </si>
  <si>
    <t>AFP_14_1</t>
  </si>
  <si>
    <t>AFP_14_2</t>
  </si>
  <si>
    <t>AFP_14_3</t>
  </si>
  <si>
    <t>AFP_14_4</t>
  </si>
  <si>
    <t>AFP_14_5</t>
  </si>
  <si>
    <t>AFP_14_6</t>
  </si>
  <si>
    <t>unbare Eigenleistung</t>
  </si>
  <si>
    <t>Fördersatz in %:</t>
  </si>
  <si>
    <t>Mindestinvestitionsvolumen in €:</t>
  </si>
  <si>
    <t>Max. förderfähiges Investvol. in €</t>
  </si>
  <si>
    <t>Vereinfachte Fassung nach der GAP-SP-0403</t>
  </si>
  <si>
    <r>
      <t xml:space="preserve">2) </t>
    </r>
    <r>
      <rPr>
        <sz val="6"/>
        <rFont val="Arial"/>
        <family val="2"/>
      </rPr>
      <t>Beispielsweise können hier durch die Investition erzeugte Ertragssteigerungen (+) oder mögliche Betriebsmittel- bzw. Personaleinsparungen (-) angegeben werden.</t>
    </r>
  </si>
  <si>
    <r>
      <t>betriebliche Erträge</t>
    </r>
    <r>
      <rPr>
        <vertAlign val="superscript"/>
        <sz val="7"/>
        <rFont val="Arial"/>
        <family val="2"/>
      </rPr>
      <t>2)</t>
    </r>
  </si>
  <si>
    <r>
      <t>Materialaufwand</t>
    </r>
    <r>
      <rPr>
        <vertAlign val="superscript"/>
        <sz val="7"/>
        <rFont val="Arial"/>
        <family val="2"/>
      </rPr>
      <t>2)</t>
    </r>
  </si>
  <si>
    <r>
      <t>Personalaufwand</t>
    </r>
    <r>
      <rPr>
        <vertAlign val="superscript"/>
        <sz val="7"/>
        <rFont val="Arial"/>
        <family val="2"/>
      </rPr>
      <t>2)</t>
    </r>
  </si>
  <si>
    <r>
      <t>Afa, Zinsen</t>
    </r>
    <r>
      <rPr>
        <vertAlign val="superscript"/>
        <sz val="7"/>
        <rFont val="Arial"/>
        <family val="2"/>
      </rPr>
      <t>2)</t>
    </r>
  </si>
  <si>
    <r>
      <t>sonst. betr. Aufwand</t>
    </r>
    <r>
      <rPr>
        <vertAlign val="superscript"/>
        <sz val="7"/>
        <rFont val="Arial"/>
        <family val="2"/>
      </rPr>
      <t>2)</t>
    </r>
  </si>
  <si>
    <t>Sonstiges mobiles Inventar (z. B. Futtermischwagen, Gabelstapler)</t>
  </si>
  <si>
    <t xml:space="preserve">Lager für Betriebsmittel </t>
  </si>
  <si>
    <t xml:space="preserve">Biomassenanlage </t>
  </si>
  <si>
    <t xml:space="preserve">Direktvermarktungsgebäude/-raum </t>
  </si>
  <si>
    <t xml:space="preserve">Lager für Erzeugnisse </t>
  </si>
  <si>
    <t xml:space="preserve">Flüssigmistlager </t>
  </si>
  <si>
    <t xml:space="preserve">Gewächshaus </t>
  </si>
  <si>
    <t xml:space="preserve">Legehennenstall </t>
  </si>
  <si>
    <t xml:space="preserve">Mastgeflügelstall </t>
  </si>
  <si>
    <t xml:space="preserve">Mastschweinestall </t>
  </si>
  <si>
    <t xml:space="preserve">Milchkuhstall </t>
  </si>
  <si>
    <t xml:space="preserve">Mutterkuhstall </t>
  </si>
  <si>
    <t xml:space="preserve">Pferdestall </t>
  </si>
  <si>
    <t xml:space="preserve">Reithalle </t>
  </si>
  <si>
    <t xml:space="preserve">Schafstall </t>
  </si>
  <si>
    <t xml:space="preserve">sonstiger Rinderstall </t>
  </si>
  <si>
    <t xml:space="preserve">Wirtschaftsdunglager </t>
  </si>
  <si>
    <t xml:space="preserve">Ziegenstall </t>
  </si>
  <si>
    <t xml:space="preserve">Zuchtsauenstall </t>
  </si>
  <si>
    <t>BETL</t>
  </si>
  <si>
    <t>BIOM</t>
  </si>
  <si>
    <t>ERZL</t>
  </si>
  <si>
    <t>FLUL</t>
  </si>
  <si>
    <t>GEW</t>
  </si>
  <si>
    <t>LEGS</t>
  </si>
  <si>
    <t>MAGS</t>
  </si>
  <si>
    <t>MASS</t>
  </si>
  <si>
    <t>MIKS</t>
  </si>
  <si>
    <t>MUKS</t>
  </si>
  <si>
    <t>PFS</t>
  </si>
  <si>
    <t>SCHS</t>
  </si>
  <si>
    <t>SORS</t>
  </si>
  <si>
    <t>WIRL</t>
  </si>
  <si>
    <t>ZIES</t>
  </si>
  <si>
    <t>ZUSS</t>
  </si>
  <si>
    <t>DIVG_A</t>
  </si>
  <si>
    <t>RHA_A</t>
  </si>
  <si>
    <t>SOIMI_A</t>
  </si>
  <si>
    <t>SOMI_A</t>
  </si>
  <si>
    <t>Drohnen zum Ausbringen von Pflanzenschutzmitteln in Weinbausteillagen</t>
  </si>
  <si>
    <t>Doppelmessermähwerke für landwirtschaftliche Unternehmen</t>
  </si>
  <si>
    <t>Zusatzgeräte zu GNSS-Geräten</t>
  </si>
  <si>
    <t>Zusatzgeräte</t>
  </si>
  <si>
    <t>Sensorgesteuerte Assistenz-Systeme zur Erkennung und zum Schutz von Wildtieren mit Mähwerk</t>
  </si>
  <si>
    <t>Sensorgesteuerte Assistenz-Systeme zur Erkennung und zum Schutz von Wildtieren zur Ergänzung vorhandener Mähwerke</t>
  </si>
  <si>
    <t>Globale Navigationssatellitensysteme (GNSS)</t>
  </si>
  <si>
    <t>Geeignete Schnittstellensoftware</t>
  </si>
  <si>
    <t>Mit GNSS kompatible Schlagkarteisoftware</t>
  </si>
  <si>
    <t>Extensive Bodenbewirtschaftungssysteme zur Direktsaat und Strip-Till-Technik</t>
  </si>
  <si>
    <t>Anerkannte Direktzugsysteme mit stufenlosem hydrostatischen Antrieb</t>
  </si>
  <si>
    <t>Anerkannte variable Steillagenmechanisierungssysteme</t>
  </si>
  <si>
    <t>Mechanische Unterreihenhackgeräte für Steillagen</t>
  </si>
  <si>
    <t>DMMW</t>
  </si>
  <si>
    <t>DIGLW</t>
  </si>
  <si>
    <t>Drohne</t>
  </si>
  <si>
    <t>EXBW</t>
  </si>
  <si>
    <t>MSTEILREB</t>
  </si>
  <si>
    <t>Reh</t>
  </si>
  <si>
    <t>RehE</t>
  </si>
  <si>
    <t>Bewässerungstechnik (Neubau)</t>
  </si>
  <si>
    <t>BEWTEC_N</t>
  </si>
  <si>
    <t>BEWTEC_U</t>
  </si>
  <si>
    <t>Bewässerungstechnik (Umbau)</t>
  </si>
  <si>
    <t>fiktiver Fördersatz</t>
  </si>
  <si>
    <t>Bewässerung</t>
  </si>
  <si>
    <t>Junglandwirt</t>
  </si>
  <si>
    <t>Sonst. Zuschuss</t>
  </si>
  <si>
    <t>Produktion und Arbeitsbedarf</t>
  </si>
  <si>
    <t>IST</t>
  </si>
  <si>
    <t>ZIEL</t>
  </si>
  <si>
    <r>
      <t>Wein-, Obst-,
Garten-, Ackerbau</t>
    </r>
    <r>
      <rPr>
        <sz val="9"/>
        <rFont val="Arial"/>
        <family val="2"/>
      </rPr>
      <t xml:space="preserve"> (ha)</t>
    </r>
  </si>
  <si>
    <t>KTBL-Seite</t>
  </si>
  <si>
    <t>Umfang</t>
  </si>
  <si>
    <t>Ertrags-/Leistungs-niveau</t>
  </si>
  <si>
    <t>AKh/
Einheit</t>
  </si>
  <si>
    <t>AKh</t>
  </si>
  <si>
    <r>
      <t>Ackerfutter und Grünland</t>
    </r>
    <r>
      <rPr>
        <sz val="9"/>
        <rFont val="Arial"/>
        <family val="2"/>
      </rPr>
      <t xml:space="preserve"> (ha)</t>
    </r>
  </si>
  <si>
    <r>
      <t xml:space="preserve">Tierhaltung </t>
    </r>
    <r>
      <rPr>
        <sz val="9"/>
        <rFont val="Arial"/>
        <family val="2"/>
      </rPr>
      <t>(Jahresdurchschnittsbestand bzw. Jahreserzeugung)</t>
    </r>
  </si>
  <si>
    <r>
      <t xml:space="preserve">Handel, Dienstleistung, Sonstiges </t>
    </r>
    <r>
      <rPr>
        <sz val="9"/>
        <rFont val="Arial"/>
        <family val="2"/>
      </rPr>
      <t>(z.B. UaBW in Belegtagen, Wein und Sekt in 1000 l)</t>
    </r>
  </si>
  <si>
    <t xml:space="preserve">nicht zuteilbare Arbeiten </t>
  </si>
  <si>
    <t>Arbeitszeitbedarf insgesamt in Akh</t>
  </si>
  <si>
    <t>betriebsnotwendige Arbeitskräfteeinheiten (BnAk)</t>
  </si>
  <si>
    <t>Anteil Junglandwirt am Unternehmen in v.H.</t>
  </si>
  <si>
    <t>Anteilige Ak des Junglandwirtes</t>
  </si>
  <si>
    <t xml:space="preserve">Die erforderlichen BnAk für den Antragsteller sind </t>
  </si>
  <si>
    <t>Agrarberuf</t>
  </si>
  <si>
    <t>Bernkastel-Kues</t>
  </si>
  <si>
    <t>Normales Gebiet</t>
  </si>
  <si>
    <t>Fachschule</t>
  </si>
  <si>
    <t>Mayen</t>
  </si>
  <si>
    <t>Benachteiligtes Gebiet</t>
  </si>
  <si>
    <t>Meister/Techniker</t>
  </si>
  <si>
    <t>Neustadt  a.d.W.</t>
  </si>
  <si>
    <t>Kleine Gebiete</t>
  </si>
  <si>
    <t>FH/Hochschule</t>
  </si>
  <si>
    <t>Natura 2000 - Gebiet</t>
  </si>
  <si>
    <t>gleichwertige agrar. Qualifik.</t>
  </si>
  <si>
    <t>Erfolgsrechnung</t>
  </si>
  <si>
    <t>Abschlussjahr:</t>
  </si>
  <si>
    <t>Summe</t>
  </si>
  <si>
    <t xml:space="preserve"> + Betriebserträge</t>
  </si>
  <si>
    <t>Umsatzerlöse Pflanzenproduktion 2099</t>
  </si>
  <si>
    <t>Umsatzerlöse Tierproduktion 2199</t>
  </si>
  <si>
    <t>Diversifizierung 2337</t>
  </si>
  <si>
    <t>Umsatzerlöse insgesamt 2339</t>
  </si>
  <si>
    <t>Bestandsveränderungen 2347, 2348</t>
  </si>
  <si>
    <t>andere aktivierbare Eigenleistungen 2349</t>
  </si>
  <si>
    <t>sonstige betriebliche Erträge 2498</t>
  </si>
  <si>
    <t>davon Zulagen und Zuschüsse 2449</t>
  </si>
  <si>
    <t xml:space="preserve"> - Betriebsaufwand</t>
  </si>
  <si>
    <t>Materialaufwand 2789</t>
  </si>
  <si>
    <t>davon für Tierproduktion 2729</t>
  </si>
  <si>
    <t>Personalaufwand 2799</t>
  </si>
  <si>
    <t>Abschreibungen 2809</t>
  </si>
  <si>
    <t xml:space="preserve">davon    immater. Vermögen (planmäßig) 2800 </t>
  </si>
  <si>
    <t xml:space="preserve">  auf Sachanlagen (planmäßig) 2801</t>
  </si>
  <si>
    <t>sonstige Betriebsaufwendungen 2897</t>
  </si>
  <si>
    <t>davon              Unterhaltung Wirtsch.-geb. 2813</t>
  </si>
  <si>
    <t>Pacht für luf. Flächen 2840</t>
  </si>
  <si>
    <t>Pacht für Lieferrechte 2842</t>
  </si>
  <si>
    <t>Betriebsergebnis 2899</t>
  </si>
  <si>
    <t>+</t>
  </si>
  <si>
    <t>Finanzergebnis 2918</t>
  </si>
  <si>
    <t>davon          Zinsen u. ähnliche Aufwend. 2914</t>
  </si>
  <si>
    <t xml:space="preserve"> = Ergebnis der gewöhnl. Gesch.tätigk. 2919</t>
  </si>
  <si>
    <t>außerordentliches Ergebnis 2929</t>
  </si>
  <si>
    <t>Steuern 2939, 2949</t>
  </si>
  <si>
    <t xml:space="preserve"> = Ergebnis (Gew./Verl.; Jahrü./Jahrv.) 2959</t>
  </si>
  <si>
    <t>zeitraumfremde Erträge 2497</t>
  </si>
  <si>
    <t>zeitraumfremde Aufwend. 2896</t>
  </si>
  <si>
    <t>Erträge aus Invest.zul./-zuschuss (2351-2377)</t>
  </si>
  <si>
    <t>außerplanmäß. Abschreibungen  2800/2802/03</t>
  </si>
  <si>
    <t>bei Pers.ges.: Ergebnis Sond.betr.vermögen</t>
  </si>
  <si>
    <t>bei juristischen Personen: priv. Ertragssteuer</t>
  </si>
  <si>
    <t>ordentliches Ergebnis</t>
  </si>
  <si>
    <t>Entnahmen/Ausschüttungen</t>
  </si>
  <si>
    <r>
      <t xml:space="preserve">bei Einzelunt. u. Pers.ges.: </t>
    </r>
    <r>
      <rPr>
        <b/>
        <sz val="8"/>
        <rFont val="Arial"/>
        <family val="2"/>
      </rPr>
      <t>vorübergehen-</t>
    </r>
  </si>
  <si>
    <r>
      <t>de</t>
    </r>
    <r>
      <rPr>
        <sz val="8"/>
        <rFont val="Arial"/>
        <family val="2"/>
      </rPr>
      <t xml:space="preserve"> Überführ. v. Betriebs- in Priv.vermögen</t>
    </r>
  </si>
  <si>
    <t>sonst. nicht nachhaltige Entnahmen/Ausschütt.</t>
  </si>
  <si>
    <t>bereinigte Entnahmen/Ausschüttung</t>
  </si>
  <si>
    <t>Einlagen insgesamt</t>
  </si>
  <si>
    <t>nicht nachhaltige Einlagen</t>
  </si>
  <si>
    <t>bereinigte Einlagen</t>
  </si>
  <si>
    <t>bereinigte Eigenkapitalbildung</t>
  </si>
  <si>
    <t>Bilanz</t>
  </si>
  <si>
    <t>Aktiva 1229</t>
  </si>
  <si>
    <t>Verbindlichkeiten/Rückst. 1559, 1539</t>
  </si>
  <si>
    <t>davon Verb. gegen Kreditinst. 1540</t>
  </si>
  <si>
    <t>sonst. Passiva (SoPo, RA) 1529, 1567</t>
  </si>
  <si>
    <t>Eigkap./eigkap.ähnl. Pos.1499, 1518/9</t>
  </si>
  <si>
    <t>Ø Jahre</t>
  </si>
  <si>
    <t>Rheinland-Pfalz        Zusammenfassung meherer Bilanzen eines Wirtschaftsjahres</t>
  </si>
  <si>
    <t>Rheinland-Pfalz                         Mehrere Buchführungsjahre</t>
  </si>
  <si>
    <t>Rheinland-Pfalz                 Berechnung der betriebsnotwendigen Arbeitskräfte</t>
  </si>
  <si>
    <t xml:space="preserve">Unternehmen: </t>
  </si>
  <si>
    <t>fikt. Jula Zuschuss</t>
  </si>
  <si>
    <t>Es kann nur eine Erfolgsrechnung verwendet werden.</t>
  </si>
  <si>
    <t>Abschlussjahr eingeben !</t>
  </si>
  <si>
    <r>
      <t xml:space="preserve">1) </t>
    </r>
    <r>
      <rPr>
        <sz val="6"/>
        <rFont val="Arial"/>
        <family val="2"/>
      </rPr>
      <t>Das vereinfachte Investitionskonzept ist dem AFP-, FISU-, Bewässerungs-Antrag als Anlage beizufügen. Ohne dieses gilt der Antrag nicht als gestellt!</t>
    </r>
  </si>
  <si>
    <t>BNRZD</t>
  </si>
  <si>
    <t>Unternehmensanschrift</t>
  </si>
  <si>
    <t>MWST-Option</t>
  </si>
  <si>
    <t>Regelbesteuerung</t>
  </si>
  <si>
    <t>Besteuerung des Unternehmens</t>
  </si>
  <si>
    <t>Schafe und Ziegen</t>
  </si>
  <si>
    <t>Equiden &gt; 6 Monate</t>
  </si>
  <si>
    <t>Rinder &gt; 2 Jahre</t>
  </si>
  <si>
    <t xml:space="preserve">Rinder von 6 Monate bis  2 Jahre </t>
  </si>
  <si>
    <t>Rinder &lt; 6 Monate</t>
  </si>
  <si>
    <t>Ferkel</t>
  </si>
  <si>
    <t>Schweine &lt; 50 kg</t>
  </si>
  <si>
    <t>Mastschweine &gt; 50 kg</t>
  </si>
  <si>
    <t>Sonstige Schweine</t>
  </si>
  <si>
    <t>Zuchtsauen &gt; 50 kg</t>
  </si>
  <si>
    <t>Equiden - Ponys u. Kleinpferde mit Stockmaß &lt;= 1,40 m</t>
  </si>
  <si>
    <r>
      <rPr>
        <vertAlign val="superscript"/>
        <sz val="8"/>
        <rFont val="Arial"/>
        <family val="2"/>
      </rPr>
      <t>5)</t>
    </r>
    <r>
      <rPr>
        <sz val="8"/>
        <rFont val="Arial"/>
        <family val="2"/>
      </rPr>
      <t xml:space="preserve"> selbstbewirtschaftete landwirtschaftliche Nutzfläche incl. Flächen im Betriebsverbund und vertraglich vereinbarte Ausbringungsflächen</t>
    </r>
  </si>
  <si>
    <t xml:space="preserve">   Eingabe im Tabellenblatt "Investitionskonzept" erforderlich.</t>
  </si>
  <si>
    <t>Hans Testmann, Im Hasental 10, 55222 Musterhausen</t>
  </si>
  <si>
    <t>2020/21</t>
  </si>
  <si>
    <t>15 MK x 1.600 Euro DB</t>
  </si>
  <si>
    <t>Winterraps</t>
  </si>
  <si>
    <t>Silomais</t>
  </si>
  <si>
    <t>Grünland</t>
  </si>
  <si>
    <t>Weide</t>
  </si>
  <si>
    <t>Jungvieh</t>
  </si>
  <si>
    <t>Milchvieh</t>
  </si>
  <si>
    <t>Hoftrac</t>
  </si>
  <si>
    <t>Erweiterung Milchkuhstall</t>
  </si>
  <si>
    <t>Fahrsiloanlage</t>
  </si>
  <si>
    <t>Baugenehmigung</t>
  </si>
  <si>
    <t>Masthühner/-hähne und übrige Küken</t>
  </si>
  <si>
    <t>Legehennen über 6 Monate</t>
  </si>
  <si>
    <t>Sontiges Geflügel</t>
  </si>
  <si>
    <t>Puten</t>
  </si>
  <si>
    <t>UFLMA</t>
  </si>
  <si>
    <t>Umweltschonende Flüssigmistausbringung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</si>
</sst>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00\ 00"/>
    <numFmt numFmtId="165" formatCode="000\ 000\ 0000"/>
    <numFmt numFmtId="166" formatCode="0.0"/>
    <numFmt numFmtId="167" formatCode="#,##0.0000"/>
    <numFmt numFmtId="168" formatCode="000\ 00\ 000\ 000\ 00000"/>
    <numFmt numFmtId="169" formatCode="##\ ###\ ##\ ###\ ####"/>
    <numFmt numFmtId="170" formatCode="#,##0.0"/>
    <numFmt numFmtId="171" formatCode="&quot;Unternehmensnr.: &quot;0\1#\ 0#\ ###\ ##\ ###\ ####"/>
    <numFmt numFmtId="172" formatCode="0.0000"/>
    <numFmt numFmtId="173" formatCode="0.000"/>
    <numFmt numFmtId="174" formatCode="#,##0_ ;[Red]\-#,##0\ "/>
    <numFmt numFmtId="175" formatCode="&quot;Unternehmensnr.: &quot;\2\7\6\ #0##\ ###\ ###\ ####"/>
    <numFmt numFmtId="176" formatCode="#,##0.000"/>
  </numFmts>
  <fonts count="65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vertAlign val="superscript"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5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vertAlign val="superscript"/>
      <sz val="7"/>
      <name val="Arial"/>
      <family val="2"/>
    </font>
    <font>
      <vertAlign val="superscript"/>
      <sz val="6"/>
      <name val="Arial"/>
      <family val="2"/>
    </font>
    <font>
      <b/>
      <sz val="5"/>
      <name val="Arial"/>
      <family val="2"/>
    </font>
    <font>
      <vertAlign val="superscript"/>
      <sz val="7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24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vertAlign val="superscript"/>
      <sz val="10"/>
      <name val="Arial"/>
      <family val="2"/>
    </font>
    <font>
      <u/>
      <sz val="8.6999999999999993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7"/>
      <color rgb="FFFF000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6"/>
      <color rgb="FFFF0000"/>
      <name val="Arial"/>
      <family val="2"/>
    </font>
    <font>
      <sz val="11"/>
      <name val="Calibri"/>
      <family val="2"/>
      <scheme val="minor"/>
    </font>
    <font>
      <sz val="9"/>
      <color theme="0"/>
      <name val="Arial"/>
      <family val="2"/>
    </font>
    <font>
      <sz val="9"/>
      <name val="Calibri"/>
      <family val="2"/>
      <scheme val="minor"/>
    </font>
    <font>
      <vertAlign val="superscript"/>
      <sz val="10"/>
      <name val="Arial"/>
      <family val="2"/>
    </font>
    <font>
      <b/>
      <sz val="9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2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9"/>
      <color rgb="FFFF0000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sz val="8"/>
      <color rgb="FFFFFFFF"/>
      <name val="Arial"/>
      <family val="2"/>
    </font>
    <font>
      <b/>
      <sz val="10"/>
      <color indexed="9"/>
      <name val="Arial"/>
      <family val="2"/>
    </font>
    <font>
      <sz val="9"/>
      <color indexed="9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0070C0"/>
      <name val="Arial"/>
      <family val="2"/>
    </font>
    <font>
      <b/>
      <sz val="14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 tint="-4.9989318521683403E-2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8" fillId="0" borderId="0"/>
    <xf numFmtId="0" fontId="18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37" fillId="22" borderId="0" applyNumberFormat="0" applyBorder="0" applyAlignment="0" applyProtection="0"/>
    <xf numFmtId="0" fontId="37" fillId="0" borderId="0"/>
  </cellStyleXfs>
  <cellXfs count="1016">
    <xf numFmtId="0" fontId="0" fillId="0" borderId="0" xfId="0"/>
    <xf numFmtId="0" fontId="0" fillId="0" borderId="0" xfId="0" applyProtection="1"/>
    <xf numFmtId="0" fontId="5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9" fillId="0" borderId="7" xfId="0" applyFont="1" applyBorder="1" applyProtection="1"/>
    <xf numFmtId="0" fontId="9" fillId="0" borderId="6" xfId="0" applyFont="1" applyBorder="1" applyProtection="1"/>
    <xf numFmtId="0" fontId="9" fillId="0" borderId="9" xfId="0" applyFont="1" applyBorder="1" applyAlignment="1" applyProtection="1"/>
    <xf numFmtId="0" fontId="9" fillId="0" borderId="0" xfId="0" applyFont="1" applyProtection="1"/>
    <xf numFmtId="0" fontId="9" fillId="0" borderId="9" xfId="0" applyFont="1" applyBorder="1" applyAlignment="1" applyProtection="1">
      <alignment horizontal="center"/>
    </xf>
    <xf numFmtId="0" fontId="9" fillId="0" borderId="10" xfId="0" applyFont="1" applyBorder="1" applyProtection="1"/>
    <xf numFmtId="0" fontId="9" fillId="0" borderId="0" xfId="0" applyFont="1" applyBorder="1" applyProtection="1"/>
    <xf numFmtId="0" fontId="9" fillId="0" borderId="3" xfId="0" applyFont="1" applyBorder="1" applyProtection="1"/>
    <xf numFmtId="0" fontId="9" fillId="0" borderId="4" xfId="0" applyFont="1" applyBorder="1" applyProtection="1"/>
    <xf numFmtId="0" fontId="9" fillId="0" borderId="9" xfId="0" applyFont="1" applyBorder="1" applyProtection="1"/>
    <xf numFmtId="4" fontId="9" fillId="0" borderId="0" xfId="0" applyNumberFormat="1" applyFont="1" applyFill="1" applyBorder="1" applyProtection="1"/>
    <xf numFmtId="0" fontId="9" fillId="0" borderId="12" xfId="0" applyFont="1" applyBorder="1" applyProtection="1"/>
    <xf numFmtId="0" fontId="9" fillId="0" borderId="1" xfId="0" applyFont="1" applyBorder="1" applyProtection="1"/>
    <xf numFmtId="0" fontId="12" fillId="0" borderId="0" xfId="0" applyFont="1" applyProtection="1"/>
    <xf numFmtId="0" fontId="10" fillId="0" borderId="3" xfId="0" applyFont="1" applyBorder="1" applyProtection="1"/>
    <xf numFmtId="0" fontId="10" fillId="0" borderId="4" xfId="0" applyFont="1" applyBorder="1" applyProtection="1"/>
    <xf numFmtId="0" fontId="10" fillId="0" borderId="4" xfId="0" applyFont="1" applyBorder="1" applyAlignment="1" applyProtection="1">
      <alignment horizontal="center"/>
    </xf>
    <xf numFmtId="0" fontId="10" fillId="0" borderId="13" xfId="0" applyFont="1" applyBorder="1" applyProtection="1"/>
    <xf numFmtId="0" fontId="10" fillId="0" borderId="14" xfId="0" applyFont="1" applyBorder="1" applyAlignment="1" applyProtection="1">
      <alignment horizontal="center"/>
    </xf>
    <xf numFmtId="0" fontId="10" fillId="0" borderId="0" xfId="0" applyFont="1" applyProtection="1"/>
    <xf numFmtId="49" fontId="9" fillId="0" borderId="15" xfId="0" applyNumberFormat="1" applyFont="1" applyBorder="1" applyAlignment="1" applyProtection="1">
      <alignment horizontal="center"/>
    </xf>
    <xf numFmtId="0" fontId="9" fillId="0" borderId="16" xfId="0" applyFont="1" applyBorder="1" applyProtection="1"/>
    <xf numFmtId="0" fontId="9" fillId="0" borderId="19" xfId="0" applyFont="1" applyBorder="1" applyAlignment="1" applyProtection="1">
      <alignment horizontal="center"/>
    </xf>
    <xf numFmtId="3" fontId="9" fillId="0" borderId="14" xfId="0" applyNumberFormat="1" applyFont="1" applyBorder="1" applyProtection="1"/>
    <xf numFmtId="49" fontId="9" fillId="0" borderId="20" xfId="0" applyNumberFormat="1" applyFont="1" applyBorder="1" applyAlignment="1" applyProtection="1">
      <alignment horizontal="center"/>
    </xf>
    <xf numFmtId="0" fontId="10" fillId="0" borderId="21" xfId="0" applyFont="1" applyBorder="1" applyProtection="1"/>
    <xf numFmtId="0" fontId="9" fillId="0" borderId="21" xfId="0" applyFont="1" applyBorder="1" applyProtection="1"/>
    <xf numFmtId="0" fontId="9" fillId="0" borderId="24" xfId="0" applyFont="1" applyBorder="1" applyAlignment="1" applyProtection="1">
      <alignment horizontal="center"/>
    </xf>
    <xf numFmtId="49" fontId="9" fillId="0" borderId="27" xfId="0" applyNumberFormat="1" applyFont="1" applyBorder="1" applyAlignment="1" applyProtection="1">
      <alignment horizontal="center"/>
    </xf>
    <xf numFmtId="0" fontId="9" fillId="0" borderId="28" xfId="0" applyFont="1" applyBorder="1" applyProtection="1"/>
    <xf numFmtId="49" fontId="9" fillId="0" borderId="30" xfId="0" applyNumberFormat="1" applyFont="1" applyBorder="1" applyAlignment="1" applyProtection="1">
      <alignment horizontal="center"/>
    </xf>
    <xf numFmtId="3" fontId="9" fillId="0" borderId="30" xfId="0" applyNumberFormat="1" applyFont="1" applyBorder="1" applyProtection="1"/>
    <xf numFmtId="0" fontId="9" fillId="0" borderId="32" xfId="0" applyFont="1" applyBorder="1" applyAlignment="1" applyProtection="1">
      <alignment horizontal="center"/>
    </xf>
    <xf numFmtId="3" fontId="9" fillId="0" borderId="20" xfId="0" applyNumberFormat="1" applyFont="1" applyBorder="1" applyProtection="1"/>
    <xf numFmtId="0" fontId="9" fillId="0" borderId="33" xfId="0" applyFont="1" applyBorder="1" applyAlignment="1" applyProtection="1">
      <alignment horizontal="center"/>
    </xf>
    <xf numFmtId="0" fontId="10" fillId="0" borderId="1" xfId="0" applyFont="1" applyBorder="1" applyProtection="1"/>
    <xf numFmtId="3" fontId="9" fillId="0" borderId="34" xfId="0" applyNumberFormat="1" applyFont="1" applyBorder="1" applyProtection="1"/>
    <xf numFmtId="0" fontId="10" fillId="0" borderId="7" xfId="0" applyFont="1" applyBorder="1" applyProtection="1"/>
    <xf numFmtId="0" fontId="10" fillId="0" borderId="6" xfId="0" applyFont="1" applyBorder="1" applyProtection="1"/>
    <xf numFmtId="0" fontId="10" fillId="0" borderId="35" xfId="0" applyFont="1" applyBorder="1" applyAlignment="1" applyProtection="1"/>
    <xf numFmtId="0" fontId="9" fillId="0" borderId="10" xfId="0" applyFont="1" applyBorder="1" applyAlignment="1" applyProtection="1"/>
    <xf numFmtId="0" fontId="8" fillId="0" borderId="12" xfId="0" applyFont="1" applyBorder="1" applyProtection="1"/>
    <xf numFmtId="0" fontId="8" fillId="0" borderId="1" xfId="0" applyFont="1" applyBorder="1" applyProtection="1"/>
    <xf numFmtId="0" fontId="8" fillId="0" borderId="34" xfId="0" applyFont="1" applyBorder="1" applyAlignment="1" applyProtection="1">
      <alignment horizontal="center"/>
    </xf>
    <xf numFmtId="167" fontId="9" fillId="0" borderId="14" xfId="0" applyNumberFormat="1" applyFont="1" applyFill="1" applyBorder="1" applyAlignment="1" applyProtection="1">
      <alignment horizontal="right"/>
    </xf>
    <xf numFmtId="4" fontId="9" fillId="0" borderId="0" xfId="0" applyNumberFormat="1" applyFont="1" applyProtection="1"/>
    <xf numFmtId="0" fontId="10" fillId="0" borderId="0" xfId="0" applyFont="1" applyAlignment="1" applyProtection="1">
      <alignment horizontal="right"/>
    </xf>
    <xf numFmtId="4" fontId="9" fillId="0" borderId="3" xfId="0" applyNumberFormat="1" applyFont="1" applyBorder="1" applyAlignment="1" applyProtection="1">
      <alignment horizontal="center"/>
    </xf>
    <xf numFmtId="4" fontId="10" fillId="0" borderId="0" xfId="0" applyNumberFormat="1" applyFont="1" applyAlignment="1" applyProtection="1">
      <alignment horizontal="right"/>
    </xf>
    <xf numFmtId="4" fontId="9" fillId="0" borderId="0" xfId="0" applyNumberFormat="1" applyFont="1" applyBorder="1" applyAlignment="1" applyProtection="1"/>
    <xf numFmtId="0" fontId="9" fillId="0" borderId="0" xfId="0" applyFont="1" applyAlignment="1" applyProtection="1">
      <alignment horizontal="right"/>
    </xf>
    <xf numFmtId="4" fontId="9" fillId="0" borderId="0" xfId="0" applyNumberFormat="1" applyFont="1" applyAlignment="1" applyProtection="1">
      <alignment horizontal="right"/>
    </xf>
    <xf numFmtId="4" fontId="10" fillId="0" borderId="0" xfId="0" applyNumberFormat="1" applyFont="1" applyBorder="1" applyAlignment="1" applyProtection="1"/>
    <xf numFmtId="4" fontId="10" fillId="0" borderId="3" xfId="0" applyNumberFormat="1" applyFont="1" applyBorder="1" applyAlignment="1" applyProtection="1">
      <alignment horizontal="center"/>
    </xf>
    <xf numFmtId="0" fontId="16" fillId="0" borderId="0" xfId="0" applyFont="1" applyProtection="1"/>
    <xf numFmtId="0" fontId="16" fillId="0" borderId="0" xfId="0" applyFont="1" applyFill="1" applyBorder="1" applyProtection="1"/>
    <xf numFmtId="0" fontId="0" fillId="0" borderId="0" xfId="0" applyFill="1" applyBorder="1" applyProtection="1"/>
    <xf numFmtId="4" fontId="9" fillId="0" borderId="0" xfId="0" applyNumberFormat="1" applyFont="1" applyFill="1" applyBorder="1" applyAlignment="1" applyProtection="1">
      <alignment horizontal="right"/>
    </xf>
    <xf numFmtId="9" fontId="9" fillId="0" borderId="0" xfId="0" applyNumberFormat="1" applyFont="1" applyFill="1" applyBorder="1" applyProtection="1"/>
    <xf numFmtId="4" fontId="0" fillId="0" borderId="0" xfId="0" applyNumberFormat="1" applyProtection="1"/>
    <xf numFmtId="0" fontId="10" fillId="0" borderId="0" xfId="0" applyFont="1" applyAlignment="1" applyProtection="1">
      <alignment horizontal="left"/>
    </xf>
    <xf numFmtId="0" fontId="8" fillId="0" borderId="0" xfId="0" applyFont="1" applyBorder="1" applyProtection="1"/>
    <xf numFmtId="0" fontId="0" fillId="0" borderId="0" xfId="0" applyBorder="1" applyProtection="1"/>
    <xf numFmtId="0" fontId="4" fillId="0" borderId="0" xfId="0" applyFont="1" applyProtection="1"/>
    <xf numFmtId="0" fontId="16" fillId="0" borderId="0" xfId="0" applyFont="1" applyAlignment="1" applyProtection="1">
      <alignment horizontal="center"/>
    </xf>
    <xf numFmtId="0" fontId="20" fillId="0" borderId="0" xfId="1" applyFont="1" applyFill="1" applyProtection="1"/>
    <xf numFmtId="0" fontId="6" fillId="0" borderId="0" xfId="1" applyFont="1" applyFill="1" applyProtection="1"/>
    <xf numFmtId="0" fontId="6" fillId="0" borderId="0" xfId="1" applyFont="1" applyFill="1" applyAlignment="1" applyProtection="1">
      <alignment horizontal="left"/>
    </xf>
    <xf numFmtId="0" fontId="6" fillId="0" borderId="0" xfId="1" applyFont="1" applyFill="1" applyAlignment="1" applyProtection="1">
      <alignment horizontal="center"/>
    </xf>
    <xf numFmtId="0" fontId="16" fillId="0" borderId="0" xfId="1" applyFont="1" applyFill="1" applyAlignment="1" applyProtection="1">
      <alignment horizontal="center"/>
    </xf>
    <xf numFmtId="0" fontId="6" fillId="0" borderId="0" xfId="1" applyFont="1" applyFill="1" applyAlignment="1" applyProtection="1">
      <alignment horizontal="right"/>
    </xf>
    <xf numFmtId="0" fontId="16" fillId="0" borderId="0" xfId="1" applyFont="1" applyFill="1" applyProtection="1"/>
    <xf numFmtId="0" fontId="3" fillId="0" borderId="0" xfId="1" applyFont="1" applyFill="1" applyBorder="1" applyProtection="1"/>
    <xf numFmtId="0" fontId="16" fillId="0" borderId="0" xfId="1" applyFont="1" applyFill="1" applyBorder="1" applyProtection="1"/>
    <xf numFmtId="0" fontId="16" fillId="0" borderId="0" xfId="1" applyFont="1" applyFill="1" applyBorder="1" applyAlignment="1" applyProtection="1">
      <alignment horizontal="left"/>
    </xf>
    <xf numFmtId="0" fontId="16" fillId="0" borderId="0" xfId="1" applyFont="1" applyFill="1" applyBorder="1" applyAlignment="1" applyProtection="1">
      <alignment horizontal="center"/>
    </xf>
    <xf numFmtId="0" fontId="5" fillId="0" borderId="0" xfId="1" applyFont="1" applyFill="1" applyProtection="1"/>
    <xf numFmtId="0" fontId="5" fillId="0" borderId="0" xfId="1" applyFont="1" applyFill="1" applyBorder="1" applyProtection="1"/>
    <xf numFmtId="0" fontId="19" fillId="0" borderId="0" xfId="1" applyFont="1" applyFill="1" applyBorder="1" applyAlignment="1" applyProtection="1">
      <alignment horizontal="center"/>
    </xf>
    <xf numFmtId="168" fontId="6" fillId="0" borderId="14" xfId="1" applyNumberFormat="1" applyFont="1" applyFill="1" applyBorder="1" applyAlignment="1" applyProtection="1">
      <alignment horizontal="right"/>
    </xf>
    <xf numFmtId="0" fontId="16" fillId="0" borderId="0" xfId="1" quotePrefix="1" applyFont="1" applyFill="1" applyBorder="1" applyAlignment="1" applyProtection="1">
      <alignment horizontal="center"/>
    </xf>
    <xf numFmtId="1" fontId="6" fillId="3" borderId="14" xfId="1" applyNumberFormat="1" applyFont="1" applyFill="1" applyBorder="1" applyAlignment="1" applyProtection="1">
      <alignment horizontal="right"/>
    </xf>
    <xf numFmtId="49" fontId="6" fillId="3" borderId="14" xfId="1" applyNumberFormat="1" applyFont="1" applyFill="1" applyBorder="1" applyAlignment="1" applyProtection="1">
      <alignment horizontal="right"/>
    </xf>
    <xf numFmtId="0" fontId="16" fillId="0" borderId="0" xfId="1" applyFont="1" applyFill="1" applyAlignment="1" applyProtection="1">
      <alignment horizontal="left"/>
    </xf>
    <xf numFmtId="169" fontId="6" fillId="3" borderId="14" xfId="1" applyNumberFormat="1" applyFont="1" applyFill="1" applyBorder="1" applyAlignment="1" applyProtection="1">
      <alignment horizontal="right"/>
    </xf>
    <xf numFmtId="14" fontId="6" fillId="3" borderId="14" xfId="1" applyNumberFormat="1" applyFont="1" applyFill="1" applyBorder="1" applyAlignment="1" applyProtection="1">
      <alignment horizontal="right"/>
      <protection locked="0"/>
    </xf>
    <xf numFmtId="0" fontId="18" fillId="0" borderId="0" xfId="1" applyProtection="1"/>
    <xf numFmtId="0" fontId="6" fillId="0" borderId="0" xfId="1" applyFont="1" applyFill="1" applyBorder="1" applyProtection="1"/>
    <xf numFmtId="1" fontId="6" fillId="3" borderId="14" xfId="1" applyNumberFormat="1" applyFont="1" applyFill="1" applyBorder="1" applyAlignment="1" applyProtection="1">
      <alignment horizontal="right"/>
      <protection locked="0"/>
    </xf>
    <xf numFmtId="3" fontId="6" fillId="3" borderId="14" xfId="1" applyNumberFormat="1" applyFont="1" applyFill="1" applyBorder="1" applyAlignment="1" applyProtection="1">
      <alignment horizontal="right"/>
      <protection locked="0"/>
    </xf>
    <xf numFmtId="0" fontId="6" fillId="4" borderId="0" xfId="1" applyFont="1" applyFill="1" applyBorder="1" applyProtection="1"/>
    <xf numFmtId="0" fontId="16" fillId="4" borderId="0" xfId="1" applyFont="1" applyFill="1" applyAlignment="1" applyProtection="1">
      <alignment horizontal="center"/>
    </xf>
    <xf numFmtId="0" fontId="6" fillId="5" borderId="0" xfId="1" applyFont="1" applyFill="1" applyBorder="1" applyProtection="1"/>
    <xf numFmtId="0" fontId="6" fillId="2" borderId="0" xfId="1" applyFont="1" applyFill="1" applyBorder="1" applyProtection="1"/>
    <xf numFmtId="0" fontId="6" fillId="6" borderId="0" xfId="1" applyFont="1" applyFill="1" applyBorder="1" applyProtection="1"/>
    <xf numFmtId="0" fontId="6" fillId="7" borderId="0" xfId="1" applyFont="1" applyFill="1" applyBorder="1" applyProtection="1"/>
    <xf numFmtId="0" fontId="6" fillId="8" borderId="0" xfId="1" applyFont="1" applyFill="1" applyBorder="1" applyProtection="1"/>
    <xf numFmtId="0" fontId="6" fillId="9" borderId="0" xfId="1" applyFont="1" applyFill="1" applyBorder="1" applyProtection="1"/>
    <xf numFmtId="0" fontId="6" fillId="10" borderId="0" xfId="1" applyFont="1" applyFill="1" applyBorder="1" applyProtection="1"/>
    <xf numFmtId="0" fontId="16" fillId="4" borderId="0" xfId="1" applyFont="1" applyFill="1" applyProtection="1"/>
    <xf numFmtId="0" fontId="16" fillId="8" borderId="0" xfId="1" applyFont="1" applyFill="1" applyProtection="1"/>
    <xf numFmtId="0" fontId="6" fillId="9" borderId="0" xfId="1" applyFont="1" applyFill="1" applyBorder="1" applyAlignment="1" applyProtection="1">
      <alignment vertical="center"/>
    </xf>
    <xf numFmtId="0" fontId="6" fillId="4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6" fillId="5" borderId="0" xfId="1" applyFont="1" applyFill="1" applyBorder="1" applyAlignment="1" applyProtection="1">
      <alignment vertical="center"/>
    </xf>
    <xf numFmtId="0" fontId="6" fillId="3" borderId="14" xfId="1" applyFont="1" applyFill="1" applyBorder="1" applyAlignment="1" applyProtection="1">
      <alignment horizontal="right"/>
    </xf>
    <xf numFmtId="0" fontId="6" fillId="0" borderId="0" xfId="1" applyFont="1" applyFill="1" applyBorder="1" applyAlignment="1" applyProtection="1">
      <alignment horizontal="right"/>
    </xf>
    <xf numFmtId="0" fontId="6" fillId="3" borderId="14" xfId="1" applyNumberFormat="1" applyFont="1" applyFill="1" applyBorder="1" applyAlignment="1" applyProtection="1">
      <alignment horizontal="right"/>
    </xf>
    <xf numFmtId="0" fontId="6" fillId="0" borderId="0" xfId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right"/>
    </xf>
    <xf numFmtId="0" fontId="6" fillId="3" borderId="14" xfId="1" applyFont="1" applyFill="1" applyBorder="1" applyAlignment="1" applyProtection="1">
      <alignment horizontal="right"/>
      <protection locked="0"/>
    </xf>
    <xf numFmtId="0" fontId="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5" fillId="0" borderId="0" xfId="1" applyFont="1" applyFill="1" applyAlignment="1" applyProtection="1">
      <alignment horizontal="center"/>
    </xf>
    <xf numFmtId="0" fontId="19" fillId="0" borderId="0" xfId="1" applyFont="1" applyFill="1" applyAlignment="1" applyProtection="1">
      <alignment horizontal="center"/>
    </xf>
    <xf numFmtId="0" fontId="5" fillId="0" borderId="0" xfId="1" applyFont="1" applyFill="1" applyAlignment="1" applyProtection="1">
      <alignment horizontal="right"/>
    </xf>
    <xf numFmtId="0" fontId="16" fillId="0" borderId="0" xfId="1" quotePrefix="1" applyFont="1" applyFill="1" applyAlignment="1" applyProtection="1">
      <alignment horizontal="right"/>
    </xf>
    <xf numFmtId="0" fontId="16" fillId="0" borderId="0" xfId="1" quotePrefix="1" applyFont="1" applyFill="1" applyAlignment="1" applyProtection="1">
      <alignment horizontal="center"/>
    </xf>
    <xf numFmtId="1" fontId="6" fillId="0" borderId="0" xfId="1" applyNumberFormat="1" applyFont="1" applyFill="1" applyProtection="1"/>
    <xf numFmtId="0" fontId="5" fillId="0" borderId="0" xfId="1" applyFont="1" applyFill="1" applyBorder="1" applyAlignment="1" applyProtection="1">
      <alignment horizontal="left"/>
    </xf>
    <xf numFmtId="2" fontId="6" fillId="3" borderId="14" xfId="1" applyNumberFormat="1" applyFont="1" applyFill="1" applyBorder="1" applyAlignment="1" applyProtection="1">
      <alignment horizontal="right"/>
      <protection locked="0"/>
    </xf>
    <xf numFmtId="2" fontId="6" fillId="0" borderId="14" xfId="1" applyNumberFormat="1" applyFont="1" applyFill="1" applyBorder="1" applyAlignment="1" applyProtection="1">
      <alignment horizontal="right"/>
    </xf>
    <xf numFmtId="2" fontId="6" fillId="3" borderId="14" xfId="1" applyNumberFormat="1" applyFont="1" applyFill="1" applyBorder="1" applyAlignment="1" applyProtection="1">
      <alignment horizontal="right"/>
    </xf>
    <xf numFmtId="0" fontId="19" fillId="0" borderId="0" xfId="1" applyFont="1" applyFill="1" applyBorder="1" applyAlignment="1" applyProtection="1">
      <alignment horizontal="left"/>
    </xf>
    <xf numFmtId="3" fontId="6" fillId="3" borderId="14" xfId="1" applyNumberFormat="1" applyFont="1" applyFill="1" applyBorder="1" applyAlignment="1" applyProtection="1">
      <alignment horizontal="right"/>
    </xf>
    <xf numFmtId="0" fontId="5" fillId="0" borderId="0" xfId="1" applyFont="1" applyFill="1" applyBorder="1" applyAlignment="1" applyProtection="1"/>
    <xf numFmtId="4" fontId="6" fillId="3" borderId="14" xfId="1" applyNumberFormat="1" applyFont="1" applyFill="1" applyBorder="1" applyAlignment="1" applyProtection="1">
      <alignment horizontal="right"/>
    </xf>
    <xf numFmtId="170" fontId="6" fillId="3" borderId="14" xfId="1" applyNumberFormat="1" applyFont="1" applyFill="1" applyBorder="1" applyAlignment="1" applyProtection="1">
      <alignment horizontal="right"/>
    </xf>
    <xf numFmtId="0" fontId="19" fillId="0" borderId="0" xfId="1" applyFont="1" applyFill="1" applyBorder="1" applyProtection="1"/>
    <xf numFmtId="0" fontId="19" fillId="0" borderId="0" xfId="1" applyFont="1" applyFill="1" applyProtection="1"/>
    <xf numFmtId="4" fontId="6" fillId="0" borderId="14" xfId="1" applyNumberFormat="1" applyFont="1" applyFill="1" applyBorder="1" applyAlignment="1" applyProtection="1">
      <alignment horizontal="right"/>
    </xf>
    <xf numFmtId="4" fontId="6" fillId="3" borderId="14" xfId="1" applyNumberFormat="1" applyFont="1" applyFill="1" applyBorder="1" applyAlignment="1" applyProtection="1">
      <alignment horizontal="right"/>
      <protection locked="0"/>
    </xf>
    <xf numFmtId="3" fontId="21" fillId="0" borderId="0" xfId="1" applyNumberFormat="1" applyFont="1" applyFill="1" applyBorder="1" applyProtection="1"/>
    <xf numFmtId="4" fontId="6" fillId="0" borderId="0" xfId="1" applyNumberFormat="1" applyFont="1" applyFill="1" applyProtection="1"/>
    <xf numFmtId="3" fontId="16" fillId="0" borderId="0" xfId="1" applyNumberFormat="1" applyFont="1" applyFill="1" applyBorder="1" applyProtection="1"/>
    <xf numFmtId="3" fontId="21" fillId="0" borderId="0" xfId="1" applyNumberFormat="1" applyFont="1" applyFill="1" applyBorder="1" applyAlignment="1" applyProtection="1">
      <alignment horizontal="left"/>
    </xf>
    <xf numFmtId="3" fontId="21" fillId="0" borderId="0" xfId="1" applyNumberFormat="1" applyFont="1" applyFill="1" applyBorder="1" applyAlignment="1" applyProtection="1">
      <alignment horizontal="center"/>
    </xf>
    <xf numFmtId="0" fontId="16" fillId="0" borderId="0" xfId="1" quotePrefix="1" applyFont="1" applyFill="1" applyProtection="1"/>
    <xf numFmtId="0" fontId="4" fillId="0" borderId="0" xfId="1" applyFont="1" applyFill="1" applyProtection="1"/>
    <xf numFmtId="0" fontId="18" fillId="0" borderId="0" xfId="1" applyFont="1" applyFill="1" applyProtection="1"/>
    <xf numFmtId="0" fontId="18" fillId="0" borderId="0" xfId="1" applyFont="1" applyFill="1" applyAlignment="1" applyProtection="1">
      <alignment horizontal="left"/>
    </xf>
    <xf numFmtId="0" fontId="18" fillId="0" borderId="0" xfId="1" applyFont="1" applyFill="1" applyAlignment="1" applyProtection="1">
      <alignment horizontal="center"/>
    </xf>
    <xf numFmtId="0" fontId="21" fillId="0" borderId="0" xfId="1" applyFont="1" applyFill="1" applyProtection="1"/>
    <xf numFmtId="0" fontId="21" fillId="0" borderId="0" xfId="1" quotePrefix="1" applyFont="1" applyFill="1" applyProtection="1"/>
    <xf numFmtId="0" fontId="16" fillId="0" borderId="0" xfId="1" applyFont="1" applyFill="1" applyAlignment="1" applyProtection="1">
      <alignment horizontal="right"/>
    </xf>
    <xf numFmtId="0" fontId="19" fillId="0" borderId="0" xfId="1" quotePrefix="1" applyFont="1" applyFill="1" applyProtection="1"/>
    <xf numFmtId="0" fontId="16" fillId="3" borderId="0" xfId="1" applyFont="1" applyFill="1" applyAlignment="1" applyProtection="1">
      <alignment horizontal="center"/>
    </xf>
    <xf numFmtId="0" fontId="5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/>
    </xf>
    <xf numFmtId="0" fontId="21" fillId="0" borderId="0" xfId="1" applyFont="1" applyFill="1" applyBorder="1" applyProtection="1"/>
    <xf numFmtId="0" fontId="16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Alignment="1" applyProtection="1"/>
    <xf numFmtId="3" fontId="6" fillId="0" borderId="14" xfId="1" applyNumberFormat="1" applyFont="1" applyFill="1" applyBorder="1" applyAlignment="1" applyProtection="1">
      <alignment horizontal="right"/>
    </xf>
    <xf numFmtId="3" fontId="6" fillId="11" borderId="14" xfId="1" applyNumberFormat="1" applyFont="1" applyFill="1" applyBorder="1" applyAlignment="1" applyProtection="1">
      <alignment horizontal="right"/>
    </xf>
    <xf numFmtId="4" fontId="6" fillId="11" borderId="14" xfId="1" applyNumberFormat="1" applyFont="1" applyFill="1" applyBorder="1" applyAlignment="1" applyProtection="1">
      <alignment horizontal="right"/>
    </xf>
    <xf numFmtId="0" fontId="23" fillId="0" borderId="0" xfId="1" applyFont="1" applyFill="1" applyProtection="1"/>
    <xf numFmtId="0" fontId="19" fillId="0" borderId="0" xfId="1" applyFont="1" applyFill="1" applyAlignment="1" applyProtection="1">
      <alignment horizontal="left"/>
    </xf>
    <xf numFmtId="2" fontId="6" fillId="0" borderId="0" xfId="1" applyNumberFormat="1" applyFont="1" applyFill="1" applyAlignment="1" applyProtection="1">
      <alignment horizontal="right"/>
    </xf>
    <xf numFmtId="0" fontId="8" fillId="0" borderId="6" xfId="0" applyFont="1" applyBorder="1" applyProtection="1"/>
    <xf numFmtId="0" fontId="10" fillId="0" borderId="10" xfId="0" applyFont="1" applyBorder="1" applyAlignment="1" applyProtection="1"/>
    <xf numFmtId="0" fontId="8" fillId="0" borderId="10" xfId="0" applyFont="1" applyBorder="1" applyAlignment="1" applyProtection="1">
      <alignment horizontal="center"/>
    </xf>
    <xf numFmtId="167" fontId="9" fillId="0" borderId="10" xfId="0" applyNumberFormat="1" applyFont="1" applyFill="1" applyBorder="1" applyAlignment="1" applyProtection="1">
      <alignment horizontal="right"/>
    </xf>
    <xf numFmtId="4" fontId="9" fillId="0" borderId="0" xfId="0" applyNumberFormat="1" applyFont="1" applyBorder="1" applyAlignment="1" applyProtection="1">
      <alignment horizontal="right"/>
    </xf>
    <xf numFmtId="3" fontId="18" fillId="0" borderId="14" xfId="0" applyNumberFormat="1" applyFont="1" applyFill="1" applyBorder="1" applyAlignment="1" applyProtection="1">
      <alignment horizontal="right"/>
    </xf>
    <xf numFmtId="0" fontId="0" fillId="0" borderId="0" xfId="0" applyFill="1" applyProtection="1"/>
    <xf numFmtId="0" fontId="9" fillId="0" borderId="0" xfId="0" applyFont="1" applyBorder="1" applyAlignment="1" applyProtection="1"/>
    <xf numFmtId="0" fontId="10" fillId="0" borderId="35" xfId="0" applyFont="1" applyBorder="1" applyProtection="1"/>
    <xf numFmtId="0" fontId="9" fillId="0" borderId="1" xfId="0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/>
    </xf>
    <xf numFmtId="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0" fillId="0" borderId="6" xfId="0" applyBorder="1" applyProtection="1"/>
    <xf numFmtId="0" fontId="32" fillId="0" borderId="0" xfId="0" applyFont="1" applyProtection="1"/>
    <xf numFmtId="0" fontId="9" fillId="0" borderId="3" xfId="0" applyFont="1" applyBorder="1" applyAlignment="1" applyProtection="1">
      <alignment horizontal="center"/>
    </xf>
    <xf numFmtId="4" fontId="10" fillId="0" borderId="0" xfId="0" applyNumberFormat="1" applyFont="1" applyBorder="1" applyAlignment="1" applyProtection="1">
      <alignment horizontal="right"/>
    </xf>
    <xf numFmtId="0" fontId="10" fillId="0" borderId="7" xfId="0" applyFont="1" applyBorder="1" applyAlignment="1" applyProtection="1">
      <alignment horizontal="center"/>
    </xf>
    <xf numFmtId="0" fontId="9" fillId="0" borderId="1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30" fillId="0" borderId="0" xfId="0" applyFont="1" applyProtection="1"/>
    <xf numFmtId="0" fontId="34" fillId="12" borderId="14" xfId="0" applyFont="1" applyFill="1" applyBorder="1" applyProtection="1"/>
    <xf numFmtId="0" fontId="4" fillId="12" borderId="14" xfId="0" applyFont="1" applyFill="1" applyBorder="1" applyAlignment="1" applyProtection="1">
      <alignment horizontal="center"/>
    </xf>
    <xf numFmtId="0" fontId="4" fillId="13" borderId="14" xfId="0" applyFont="1" applyFill="1" applyBorder="1" applyAlignment="1" applyProtection="1">
      <alignment horizontal="center"/>
      <protection locked="0"/>
    </xf>
    <xf numFmtId="0" fontId="4" fillId="13" borderId="3" xfId="0" applyFont="1" applyFill="1" applyBorder="1" applyProtection="1"/>
    <xf numFmtId="0" fontId="6" fillId="0" borderId="0" xfId="0" applyFont="1" applyFill="1" applyBorder="1" applyProtection="1"/>
    <xf numFmtId="4" fontId="10" fillId="0" borderId="0" xfId="0" applyNumberFormat="1" applyFont="1" applyFill="1" applyProtection="1"/>
    <xf numFmtId="4" fontId="0" fillId="0" borderId="0" xfId="0" applyNumberFormat="1" applyFill="1" applyProtection="1"/>
    <xf numFmtId="9" fontId="0" fillId="0" borderId="0" xfId="0" applyNumberFormat="1" applyAlignment="1" applyProtection="1"/>
    <xf numFmtId="0" fontId="37" fillId="14" borderId="12" xfId="0" applyFont="1" applyFill="1" applyBorder="1" applyAlignment="1" applyProtection="1"/>
    <xf numFmtId="0" fontId="37" fillId="14" borderId="2" xfId="0" applyFont="1" applyFill="1" applyBorder="1" applyAlignment="1"/>
    <xf numFmtId="0" fontId="0" fillId="0" borderId="0" xfId="0" applyFill="1" applyBorder="1" applyAlignment="1">
      <alignment horizontal="center"/>
    </xf>
    <xf numFmtId="0" fontId="0" fillId="13" borderId="35" xfId="0" applyFill="1" applyBorder="1" applyProtection="1"/>
    <xf numFmtId="0" fontId="0" fillId="13" borderId="9" xfId="0" applyFill="1" applyBorder="1" applyProtection="1"/>
    <xf numFmtId="0" fontId="0" fillId="13" borderId="34" xfId="0" applyFill="1" applyBorder="1" applyProtection="1"/>
    <xf numFmtId="0" fontId="0" fillId="13" borderId="9" xfId="0" applyFill="1" applyBorder="1" applyAlignment="1" applyProtection="1">
      <alignment horizontal="right"/>
    </xf>
    <xf numFmtId="0" fontId="0" fillId="13" borderId="34" xfId="0" applyFill="1" applyBorder="1" applyAlignment="1" applyProtection="1">
      <alignment horizontal="right"/>
    </xf>
    <xf numFmtId="167" fontId="16" fillId="0" borderId="1" xfId="0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5" fillId="0" borderId="0" xfId="0" applyFont="1" applyFill="1" applyAlignment="1" applyProtection="1">
      <alignment horizontal="right"/>
    </xf>
    <xf numFmtId="172" fontId="35" fillId="0" borderId="0" xfId="0" applyNumberFormat="1" applyFont="1" applyFill="1" applyProtection="1"/>
    <xf numFmtId="0" fontId="9" fillId="0" borderId="0" xfId="0" applyFont="1" applyFill="1" applyProtection="1"/>
    <xf numFmtId="0" fontId="16" fillId="0" borderId="0" xfId="0" applyFont="1" applyFill="1" applyProtection="1"/>
    <xf numFmtId="172" fontId="16" fillId="0" borderId="0" xfId="0" applyNumberFormat="1" applyFont="1" applyFill="1" applyProtection="1"/>
    <xf numFmtId="4" fontId="9" fillId="0" borderId="0" xfId="0" applyNumberFormat="1" applyFont="1" applyFill="1" applyProtection="1"/>
    <xf numFmtId="0" fontId="10" fillId="0" borderId="0" xfId="0" applyFont="1" applyFill="1" applyProtection="1"/>
    <xf numFmtId="0" fontId="9" fillId="0" borderId="0" xfId="0" applyFont="1" applyFill="1" applyAlignment="1" applyProtection="1">
      <alignment horizontal="right"/>
    </xf>
    <xf numFmtId="172" fontId="9" fillId="0" borderId="0" xfId="0" applyNumberFormat="1" applyFont="1" applyFill="1" applyProtection="1"/>
    <xf numFmtId="0" fontId="0" fillId="0" borderId="0" xfId="0" applyFill="1" applyBorder="1" applyAlignment="1">
      <alignment horizontal="center"/>
    </xf>
    <xf numFmtId="0" fontId="15" fillId="0" borderId="0" xfId="0" applyFont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31" fillId="0" borderId="0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5" fillId="0" borderId="0" xfId="0" applyFont="1" applyFill="1" applyAlignment="1" applyProtection="1">
      <alignment horizontal="center"/>
    </xf>
    <xf numFmtId="0" fontId="38" fillId="0" borderId="0" xfId="0" applyFont="1"/>
    <xf numFmtId="0" fontId="0" fillId="0" borderId="10" xfId="0" applyBorder="1" applyProtection="1"/>
    <xf numFmtId="0" fontId="0" fillId="0" borderId="11" xfId="0" applyBorder="1" applyProtection="1"/>
    <xf numFmtId="0" fontId="8" fillId="0" borderId="0" xfId="0" applyFont="1" applyFill="1" applyProtection="1"/>
    <xf numFmtId="4" fontId="16" fillId="0" borderId="0" xfId="0" applyNumberFormat="1" applyFont="1" applyFill="1" applyBorder="1" applyProtection="1"/>
    <xf numFmtId="4" fontId="9" fillId="0" borderId="0" xfId="0" applyNumberFormat="1" applyFont="1" applyFill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left"/>
    </xf>
    <xf numFmtId="3" fontId="9" fillId="0" borderId="0" xfId="0" applyNumberFormat="1" applyFont="1" applyBorder="1" applyProtection="1"/>
    <xf numFmtId="0" fontId="10" fillId="0" borderId="0" xfId="0" applyFont="1" applyBorder="1" applyAlignment="1" applyProtection="1"/>
    <xf numFmtId="0" fontId="8" fillId="0" borderId="0" xfId="0" applyFont="1" applyBorder="1" applyAlignment="1" applyProtection="1">
      <alignment horizontal="center"/>
    </xf>
    <xf numFmtId="167" fontId="9" fillId="0" borderId="0" xfId="0" applyNumberFormat="1" applyFont="1" applyFill="1" applyBorder="1" applyAlignment="1" applyProtection="1">
      <alignment horizontal="right"/>
    </xf>
    <xf numFmtId="4" fontId="16" fillId="13" borderId="17" xfId="0" applyNumberFormat="1" applyFont="1" applyFill="1" applyBorder="1" applyProtection="1"/>
    <xf numFmtId="4" fontId="19" fillId="13" borderId="3" xfId="0" applyNumberFormat="1" applyFont="1" applyFill="1" applyBorder="1" applyProtection="1"/>
    <xf numFmtId="4" fontId="19" fillId="15" borderId="14" xfId="0" applyNumberFormat="1" applyFont="1" applyFill="1" applyBorder="1" applyProtection="1"/>
    <xf numFmtId="0" fontId="37" fillId="0" borderId="0" xfId="0" applyFont="1" applyFill="1" applyBorder="1" applyAlignment="1"/>
    <xf numFmtId="0" fontId="33" fillId="13" borderId="14" xfId="0" applyFont="1" applyFill="1" applyBorder="1" applyProtection="1"/>
    <xf numFmtId="4" fontId="29" fillId="13" borderId="14" xfId="0" applyNumberFormat="1" applyFont="1" applyFill="1" applyBorder="1" applyProtection="1"/>
    <xf numFmtId="3" fontId="9" fillId="0" borderId="0" xfId="0" applyNumberFormat="1" applyFont="1" applyFill="1" applyBorder="1" applyProtection="1">
      <protection locked="0"/>
    </xf>
    <xf numFmtId="3" fontId="9" fillId="0" borderId="0" xfId="0" applyNumberFormat="1" applyFont="1" applyFill="1" applyBorder="1" applyProtection="1"/>
    <xf numFmtId="0" fontId="10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3" fontId="9" fillId="0" borderId="0" xfId="0" applyNumberFormat="1" applyFont="1" applyBorder="1" applyProtection="1">
      <protection locked="0"/>
    </xf>
    <xf numFmtId="0" fontId="10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167" fontId="9" fillId="0" borderId="0" xfId="0" applyNumberFormat="1" applyFont="1" applyFill="1" applyBorder="1" applyAlignment="1" applyProtection="1">
      <alignment horizontal="right"/>
      <protection locked="0"/>
    </xf>
    <xf numFmtId="4" fontId="9" fillId="0" borderId="0" xfId="0" applyNumberFormat="1" applyFont="1" applyBorder="1" applyAlignment="1" applyProtection="1">
      <protection locked="0"/>
    </xf>
    <xf numFmtId="4" fontId="10" fillId="0" borderId="0" xfId="0" applyNumberFormat="1" applyFont="1" applyBorder="1" applyAlignment="1" applyProtection="1">
      <protection locked="0"/>
    </xf>
    <xf numFmtId="4" fontId="9" fillId="0" borderId="0" xfId="0" applyNumberFormat="1" applyFont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9" fontId="0" fillId="0" borderId="0" xfId="0" applyNumberFormat="1" applyAlignment="1" applyProtection="1">
      <protection locked="0"/>
    </xf>
    <xf numFmtId="0" fontId="0" fillId="0" borderId="0" xfId="0" applyFill="1" applyProtection="1"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7" fillId="0" borderId="0" xfId="0" applyFont="1" applyFill="1" applyBorder="1" applyAlignment="1" applyProtection="1">
      <protection locked="0"/>
    </xf>
    <xf numFmtId="2" fontId="9" fillId="0" borderId="0" xfId="0" applyNumberFormat="1" applyFont="1" applyProtection="1">
      <protection locked="0"/>
    </xf>
    <xf numFmtId="0" fontId="9" fillId="0" borderId="0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4" fontId="16" fillId="0" borderId="0" xfId="0" applyNumberFormat="1" applyFont="1" applyFill="1" applyBorder="1" applyProtection="1">
      <protection locked="0"/>
    </xf>
    <xf numFmtId="0" fontId="35" fillId="0" borderId="0" xfId="0" applyFont="1" applyFill="1" applyProtection="1">
      <protection locked="0"/>
    </xf>
    <xf numFmtId="0" fontId="16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36" fillId="0" borderId="0" xfId="0" applyFont="1" applyAlignment="1" applyProtection="1">
      <alignment horizontal="center" vertical="center"/>
    </xf>
    <xf numFmtId="165" fontId="0" fillId="0" borderId="0" xfId="0" applyNumberFormat="1" applyFill="1" applyBorder="1" applyAlignment="1" applyProtection="1">
      <alignment horizontal="left"/>
      <protection locked="0"/>
    </xf>
    <xf numFmtId="0" fontId="42" fillId="13" borderId="0" xfId="0" applyFont="1" applyFill="1" applyBorder="1" applyAlignment="1" applyProtection="1">
      <alignment horizontal="center"/>
    </xf>
    <xf numFmtId="0" fontId="36" fillId="0" borderId="0" xfId="0" applyFont="1" applyAlignment="1" applyProtection="1">
      <alignment horizontal="center" vertical="center"/>
      <protection locked="0"/>
    </xf>
    <xf numFmtId="0" fontId="43" fillId="0" borderId="0" xfId="0" applyFont="1"/>
    <xf numFmtId="0" fontId="0" fillId="13" borderId="10" xfId="0" applyFill="1" applyBorder="1" applyProtection="1"/>
    <xf numFmtId="0" fontId="0" fillId="13" borderId="0" xfId="0" applyFill="1" applyBorder="1" applyProtection="1"/>
    <xf numFmtId="0" fontId="18" fillId="13" borderId="7" xfId="0" applyFont="1" applyFill="1" applyBorder="1" applyAlignment="1" applyProtection="1">
      <alignment horizontal="center"/>
    </xf>
    <xf numFmtId="49" fontId="0" fillId="13" borderId="9" xfId="0" applyNumberFormat="1" applyFill="1" applyBorder="1" applyAlignment="1" applyProtection="1">
      <alignment horizontal="right"/>
    </xf>
    <xf numFmtId="49" fontId="0" fillId="13" borderId="34" xfId="0" applyNumberFormat="1" applyFill="1" applyBorder="1" applyAlignment="1" applyProtection="1">
      <alignment horizontal="right"/>
    </xf>
    <xf numFmtId="0" fontId="0" fillId="13" borderId="4" xfId="0" applyFont="1" applyFill="1" applyBorder="1" applyProtection="1"/>
    <xf numFmtId="0" fontId="0" fillId="13" borderId="12" xfId="0" applyFill="1" applyBorder="1" applyProtection="1"/>
    <xf numFmtId="0" fontId="0" fillId="13" borderId="1" xfId="0" applyFill="1" applyBorder="1" applyProtection="1"/>
    <xf numFmtId="0" fontId="0" fillId="13" borderId="3" xfId="0" applyFont="1" applyFill="1" applyBorder="1" applyAlignment="1" applyProtection="1">
      <alignment horizontal="center"/>
    </xf>
    <xf numFmtId="0" fontId="0" fillId="13" borderId="14" xfId="0" applyFont="1" applyFill="1" applyBorder="1" applyAlignment="1" applyProtection="1">
      <alignment horizontal="center"/>
    </xf>
    <xf numFmtId="0" fontId="0" fillId="13" borderId="8" xfId="0" applyFill="1" applyBorder="1" applyAlignment="1" applyProtection="1">
      <alignment horizontal="center"/>
    </xf>
    <xf numFmtId="0" fontId="0" fillId="13" borderId="14" xfId="0" applyFill="1" applyBorder="1" applyAlignment="1" applyProtection="1">
      <alignment horizontal="center"/>
    </xf>
    <xf numFmtId="0" fontId="0" fillId="13" borderId="3" xfId="0" applyFill="1" applyBorder="1" applyProtection="1"/>
    <xf numFmtId="0" fontId="0" fillId="13" borderId="4" xfId="0" applyFill="1" applyBorder="1" applyProtection="1"/>
    <xf numFmtId="0" fontId="0" fillId="13" borderId="34" xfId="0" applyFill="1" applyBorder="1" applyAlignment="1" applyProtection="1">
      <alignment horizontal="center"/>
    </xf>
    <xf numFmtId="0" fontId="0" fillId="13" borderId="5" xfId="0" applyFill="1" applyBorder="1" applyProtection="1"/>
    <xf numFmtId="2" fontId="0" fillId="13" borderId="6" xfId="0" applyNumberFormat="1" applyFill="1" applyBorder="1" applyProtection="1"/>
    <xf numFmtId="4" fontId="0" fillId="16" borderId="6" xfId="0" applyNumberFormat="1" applyFill="1" applyBorder="1" applyProtection="1">
      <protection locked="0"/>
    </xf>
    <xf numFmtId="0" fontId="0" fillId="16" borderId="34" xfId="0" applyFill="1" applyBorder="1" applyAlignment="1" applyProtection="1">
      <alignment horizontal="right"/>
      <protection locked="0"/>
    </xf>
    <xf numFmtId="4" fontId="16" fillId="15" borderId="14" xfId="0" applyNumberFormat="1" applyFont="1" applyFill="1" applyBorder="1" applyProtection="1"/>
    <xf numFmtId="0" fontId="9" fillId="18" borderId="0" xfId="0" applyFont="1" applyFill="1" applyProtection="1">
      <protection locked="0"/>
    </xf>
    <xf numFmtId="0" fontId="17" fillId="0" borderId="39" xfId="0" applyFont="1" applyFill="1" applyBorder="1" applyProtection="1"/>
    <xf numFmtId="0" fontId="0" fillId="0" borderId="39" xfId="0" applyBorder="1" applyProtection="1"/>
    <xf numFmtId="0" fontId="4" fillId="0" borderId="35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0" fillId="0" borderId="7" xfId="0" applyBorder="1" applyProtection="1"/>
    <xf numFmtId="4" fontId="0" fillId="0" borderId="8" xfId="0" applyNumberFormat="1" applyFill="1" applyBorder="1" applyProtection="1"/>
    <xf numFmtId="0" fontId="0" fillId="0" borderId="47" xfId="0" applyBorder="1" applyProtection="1"/>
    <xf numFmtId="4" fontId="0" fillId="0" borderId="11" xfId="0" applyNumberFormat="1" applyFill="1" applyBorder="1" applyProtection="1"/>
    <xf numFmtId="4" fontId="0" fillId="0" borderId="9" xfId="0" applyNumberFormat="1" applyFill="1" applyBorder="1" applyProtection="1"/>
    <xf numFmtId="4" fontId="4" fillId="0" borderId="14" xfId="0" applyNumberFormat="1" applyFont="1" applyBorder="1" applyProtection="1"/>
    <xf numFmtId="4" fontId="4" fillId="0" borderId="5" xfId="0" applyNumberFormat="1" applyFont="1" applyFill="1" applyBorder="1" applyProtection="1"/>
    <xf numFmtId="0" fontId="0" fillId="0" borderId="46" xfId="0" applyBorder="1" applyProtection="1"/>
    <xf numFmtId="4" fontId="0" fillId="0" borderId="0" xfId="0" applyNumberFormat="1" applyBorder="1" applyProtection="1"/>
    <xf numFmtId="4" fontId="18" fillId="0" borderId="35" xfId="0" applyNumberFormat="1" applyFont="1" applyFill="1" applyBorder="1" applyProtection="1"/>
    <xf numFmtId="4" fontId="18" fillId="0" borderId="11" xfId="0" applyNumberFormat="1" applyFont="1" applyFill="1" applyBorder="1" applyProtection="1"/>
    <xf numFmtId="4" fontId="0" fillId="0" borderId="34" xfId="0" applyNumberFormat="1" applyFill="1" applyBorder="1" applyProtection="1"/>
    <xf numFmtId="4" fontId="4" fillId="0" borderId="34" xfId="0" applyNumberFormat="1" applyFont="1" applyBorder="1" applyProtection="1"/>
    <xf numFmtId="4" fontId="4" fillId="0" borderId="2" xfId="0" applyNumberFormat="1" applyFont="1" applyBorder="1" applyProtection="1"/>
    <xf numFmtId="0" fontId="4" fillId="0" borderId="14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14" xfId="0" quotePrefix="1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54" xfId="0" quotePrefix="1" applyFont="1" applyBorder="1" applyAlignment="1" applyProtection="1">
      <alignment horizontal="center"/>
    </xf>
    <xf numFmtId="2" fontId="0" fillId="0" borderId="6" xfId="0" applyNumberFormat="1" applyFill="1" applyBorder="1" applyProtection="1"/>
    <xf numFmtId="4" fontId="0" fillId="0" borderId="35" xfId="0" applyNumberFormat="1" applyBorder="1" applyProtection="1"/>
    <xf numFmtId="2" fontId="0" fillId="0" borderId="7" xfId="0" applyNumberFormat="1" applyFill="1" applyBorder="1" applyProtection="1"/>
    <xf numFmtId="4" fontId="0" fillId="0" borderId="55" xfId="0" applyNumberFormat="1" applyBorder="1" applyProtection="1"/>
    <xf numFmtId="2" fontId="0" fillId="0" borderId="0" xfId="0" applyNumberFormat="1" applyFill="1" applyBorder="1" applyProtection="1"/>
    <xf numFmtId="4" fontId="0" fillId="0" borderId="9" xfId="0" applyNumberFormat="1" applyBorder="1" applyProtection="1"/>
    <xf numFmtId="4" fontId="0" fillId="0" borderId="56" xfId="0" applyNumberFormat="1" applyBorder="1" applyProtection="1"/>
    <xf numFmtId="2" fontId="0" fillId="0" borderId="9" xfId="0" applyNumberFormat="1" applyBorder="1" applyProtection="1"/>
    <xf numFmtId="0" fontId="4" fillId="0" borderId="4" xfId="0" applyFont="1" applyBorder="1" applyProtection="1"/>
    <xf numFmtId="4" fontId="4" fillId="0" borderId="54" xfId="0" applyNumberFormat="1" applyFont="1" applyBorder="1" applyProtection="1"/>
    <xf numFmtId="4" fontId="0" fillId="0" borderId="34" xfId="0" applyNumberFormat="1" applyBorder="1" applyProtection="1"/>
    <xf numFmtId="4" fontId="0" fillId="0" borderId="57" xfId="0" applyNumberFormat="1" applyBorder="1" applyProtection="1"/>
    <xf numFmtId="173" fontId="4" fillId="0" borderId="4" xfId="0" applyNumberFormat="1" applyFont="1" applyBorder="1" applyProtection="1"/>
    <xf numFmtId="173" fontId="0" fillId="0" borderId="9" xfId="0" applyNumberFormat="1" applyBorder="1" applyProtection="1"/>
    <xf numFmtId="0" fontId="4" fillId="0" borderId="4" xfId="0" applyFont="1" applyFill="1" applyBorder="1" applyProtection="1"/>
    <xf numFmtId="2" fontId="4" fillId="0" borderId="5" xfId="0" applyNumberFormat="1" applyFont="1" applyFill="1" applyBorder="1" applyProtection="1"/>
    <xf numFmtId="4" fontId="4" fillId="0" borderId="14" xfId="0" applyNumberFormat="1" applyFont="1" applyFill="1" applyBorder="1" applyProtection="1"/>
    <xf numFmtId="0" fontId="4" fillId="0" borderId="3" xfId="0" applyFont="1" applyFill="1" applyBorder="1" applyProtection="1"/>
    <xf numFmtId="0" fontId="0" fillId="0" borderId="52" xfId="0" applyBorder="1" applyProtection="1"/>
    <xf numFmtId="0" fontId="4" fillId="0" borderId="46" xfId="0" applyFont="1" applyBorder="1" applyProtection="1"/>
    <xf numFmtId="2" fontId="0" fillId="0" borderId="35" xfId="0" applyNumberFormat="1" applyBorder="1" applyProtection="1"/>
    <xf numFmtId="4" fontId="0" fillId="0" borderId="8" xfId="0" applyNumberFormat="1" applyBorder="1" applyProtection="1"/>
    <xf numFmtId="4" fontId="0" fillId="0" borderId="51" xfId="0" applyNumberFormat="1" applyBorder="1" applyProtection="1"/>
    <xf numFmtId="4" fontId="0" fillId="0" borderId="47" xfId="0" applyNumberFormat="1" applyBorder="1" applyProtection="1"/>
    <xf numFmtId="4" fontId="0" fillId="0" borderId="14" xfId="0" applyNumberFormat="1" applyBorder="1" applyProtection="1"/>
    <xf numFmtId="2" fontId="0" fillId="0" borderId="8" xfId="0" applyNumberFormat="1" applyBorder="1" applyProtection="1"/>
    <xf numFmtId="4" fontId="0" fillId="0" borderId="54" xfId="0" applyNumberFormat="1" applyBorder="1" applyProtection="1"/>
    <xf numFmtId="166" fontId="4" fillId="0" borderId="14" xfId="0" applyNumberFormat="1" applyFont="1" applyBorder="1" applyAlignment="1" applyProtection="1">
      <alignment horizontal="center"/>
    </xf>
    <xf numFmtId="0" fontId="4" fillId="0" borderId="1" xfId="0" applyFont="1" applyBorder="1" applyProtection="1"/>
    <xf numFmtId="166" fontId="4" fillId="0" borderId="54" xfId="0" applyNumberFormat="1" applyFont="1" applyBorder="1" applyAlignment="1" applyProtection="1">
      <alignment horizontal="center"/>
    </xf>
    <xf numFmtId="4" fontId="0" fillId="0" borderId="10" xfId="0" applyNumberFormat="1" applyFill="1" applyBorder="1" applyProtection="1"/>
    <xf numFmtId="2" fontId="18" fillId="0" borderId="35" xfId="0" applyNumberFormat="1" applyFont="1" applyBorder="1" applyProtection="1"/>
    <xf numFmtId="4" fontId="0" fillId="0" borderId="11" xfId="0" applyNumberFormat="1" applyBorder="1" applyProtection="1"/>
    <xf numFmtId="4" fontId="18" fillId="0" borderId="46" xfId="0" applyNumberFormat="1" applyFont="1" applyFill="1" applyBorder="1" applyProtection="1"/>
    <xf numFmtId="4" fontId="0" fillId="0" borderId="0" xfId="0" applyNumberFormat="1" applyFill="1" applyBorder="1" applyProtection="1"/>
    <xf numFmtId="4" fontId="18" fillId="0" borderId="48" xfId="0" applyNumberFormat="1" applyFont="1" applyFill="1" applyBorder="1" applyProtection="1"/>
    <xf numFmtId="4" fontId="0" fillId="0" borderId="2" xfId="0" applyNumberFormat="1" applyBorder="1" applyProtection="1"/>
    <xf numFmtId="4" fontId="0" fillId="0" borderId="49" xfId="0" applyNumberFormat="1" applyBorder="1" applyProtection="1"/>
    <xf numFmtId="0" fontId="47" fillId="0" borderId="46" xfId="0" applyFont="1" applyBorder="1" applyProtection="1"/>
    <xf numFmtId="166" fontId="0" fillId="0" borderId="0" xfId="0" applyNumberFormat="1" applyBorder="1" applyProtection="1"/>
    <xf numFmtId="166" fontId="0" fillId="0" borderId="47" xfId="0" applyNumberFormat="1" applyBorder="1" applyProtection="1"/>
    <xf numFmtId="0" fontId="28" fillId="0" borderId="0" xfId="0" applyFont="1" applyProtection="1"/>
    <xf numFmtId="0" fontId="3" fillId="19" borderId="5" xfId="0" applyFont="1" applyFill="1" applyBorder="1" applyAlignment="1" applyProtection="1">
      <alignment horizontal="center"/>
    </xf>
    <xf numFmtId="2" fontId="53" fillId="19" borderId="42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3" fillId="0" borderId="40" xfId="0" applyFont="1" applyFill="1" applyBorder="1" applyAlignment="1" applyProtection="1">
      <alignment horizontal="left"/>
    </xf>
    <xf numFmtId="0" fontId="51" fillId="0" borderId="39" xfId="0" applyFont="1" applyFill="1" applyBorder="1" applyAlignment="1" applyProtection="1">
      <alignment horizontal="centerContinuous"/>
    </xf>
    <xf numFmtId="0" fontId="0" fillId="0" borderId="47" xfId="0" applyFill="1" applyBorder="1" applyProtection="1"/>
    <xf numFmtId="0" fontId="0" fillId="0" borderId="58" xfId="0" applyFill="1" applyBorder="1" applyProtection="1"/>
    <xf numFmtId="0" fontId="50" fillId="0" borderId="46" xfId="0" applyFont="1" applyFill="1" applyBorder="1" applyProtection="1"/>
    <xf numFmtId="0" fontId="51" fillId="0" borderId="0" xfId="0" applyFont="1" applyFill="1" applyBorder="1" applyProtection="1"/>
    <xf numFmtId="0" fontId="51" fillId="0" borderId="38" xfId="0" applyFont="1" applyFill="1" applyBorder="1" applyProtection="1"/>
    <xf numFmtId="0" fontId="51" fillId="0" borderId="39" xfId="0" applyFont="1" applyFill="1" applyBorder="1" applyProtection="1"/>
    <xf numFmtId="4" fontId="9" fillId="0" borderId="3" xfId="0" applyNumberFormat="1" applyFont="1" applyFill="1" applyBorder="1" applyAlignment="1" applyProtection="1"/>
    <xf numFmtId="0" fontId="5" fillId="0" borderId="14" xfId="0" applyFont="1" applyBorder="1" applyProtection="1"/>
    <xf numFmtId="0" fontId="54" fillId="0" borderId="14" xfId="0" applyFont="1" applyBorder="1" applyAlignment="1" applyProtection="1">
      <alignment horizontal="center" vertical="center" wrapText="1"/>
      <protection locked="0"/>
    </xf>
    <xf numFmtId="0" fontId="54" fillId="0" borderId="14" xfId="0" applyFont="1" applyBorder="1" applyAlignment="1" applyProtection="1">
      <alignment horizontal="center" vertical="center" wrapText="1"/>
    </xf>
    <xf numFmtId="0" fontId="18" fillId="12" borderId="3" xfId="0" applyFont="1" applyFill="1" applyBorder="1" applyProtection="1"/>
    <xf numFmtId="3" fontId="37" fillId="0" borderId="14" xfId="0" applyNumberFormat="1" applyFont="1" applyFill="1" applyBorder="1" applyProtection="1"/>
    <xf numFmtId="0" fontId="41" fillId="0" borderId="0" xfId="0" applyFont="1" applyProtection="1"/>
    <xf numFmtId="0" fontId="29" fillId="0" borderId="0" xfId="0" applyFont="1" applyProtection="1"/>
    <xf numFmtId="0" fontId="41" fillId="0" borderId="0" xfId="0" applyFont="1" applyAlignment="1" applyProtection="1">
      <alignment horizontal="right"/>
    </xf>
    <xf numFmtId="0" fontId="18" fillId="0" borderId="3" xfId="0" applyFont="1" applyBorder="1" applyProtection="1"/>
    <xf numFmtId="0" fontId="18" fillId="0" borderId="14" xfId="0" applyFont="1" applyBorder="1" applyAlignment="1" applyProtection="1">
      <alignment horizontal="left"/>
    </xf>
    <xf numFmtId="4" fontId="37" fillId="12" borderId="14" xfId="0" applyNumberFormat="1" applyFont="1" applyFill="1" applyBorder="1" applyProtection="1"/>
    <xf numFmtId="0" fontId="37" fillId="0" borderId="0" xfId="0" applyFont="1" applyProtection="1"/>
    <xf numFmtId="0" fontId="17" fillId="21" borderId="0" xfId="0" applyFont="1" applyFill="1" applyAlignment="1" applyProtection="1"/>
    <xf numFmtId="0" fontId="0" fillId="21" borderId="0" xfId="0" applyFill="1" applyProtection="1"/>
    <xf numFmtId="0" fontId="17" fillId="21" borderId="0" xfId="0" applyFont="1" applyFill="1" applyAlignment="1" applyProtection="1">
      <alignment horizontal="center"/>
    </xf>
    <xf numFmtId="0" fontId="41" fillId="21" borderId="0" xfId="0" applyFont="1" applyFill="1" applyProtection="1"/>
    <xf numFmtId="0" fontId="29" fillId="21" borderId="0" xfId="0" applyFont="1" applyFill="1" applyProtection="1"/>
    <xf numFmtId="0" fontId="16" fillId="21" borderId="0" xfId="0" applyFont="1" applyFill="1" applyAlignment="1" applyProtection="1">
      <alignment horizontal="center"/>
    </xf>
    <xf numFmtId="0" fontId="37" fillId="21" borderId="0" xfId="0" applyFont="1" applyFill="1" applyProtection="1"/>
    <xf numFmtId="0" fontId="41" fillId="21" borderId="0" xfId="0" applyFont="1" applyFill="1" applyAlignment="1" applyProtection="1">
      <alignment horizontal="right"/>
    </xf>
    <xf numFmtId="2" fontId="0" fillId="21" borderId="0" xfId="0" applyNumberFormat="1" applyFill="1" applyProtection="1"/>
    <xf numFmtId="0" fontId="18" fillId="21" borderId="0" xfId="0" applyFont="1" applyFill="1" applyBorder="1" applyAlignment="1" applyProtection="1">
      <alignment horizontal="center"/>
    </xf>
    <xf numFmtId="0" fontId="0" fillId="21" borderId="0" xfId="0" applyFill="1" applyBorder="1" applyProtection="1"/>
    <xf numFmtId="4" fontId="0" fillId="21" borderId="0" xfId="0" applyNumberFormat="1" applyFill="1" applyBorder="1" applyProtection="1">
      <protection locked="0"/>
    </xf>
    <xf numFmtId="0" fontId="0" fillId="21" borderId="0" xfId="0" applyFill="1" applyBorder="1" applyAlignment="1" applyProtection="1">
      <alignment horizontal="center"/>
    </xf>
    <xf numFmtId="0" fontId="4" fillId="21" borderId="0" xfId="0" applyFont="1" applyFill="1" applyBorder="1" applyProtection="1"/>
    <xf numFmtId="0" fontId="16" fillId="21" borderId="0" xfId="0" applyFont="1" applyFill="1" applyBorder="1" applyAlignment="1" applyProtection="1">
      <alignment horizontal="center"/>
    </xf>
    <xf numFmtId="0" fontId="19" fillId="21" borderId="0" xfId="0" applyFont="1" applyFill="1" applyBorder="1" applyAlignment="1" applyProtection="1">
      <alignment horizontal="center"/>
    </xf>
    <xf numFmtId="0" fontId="41" fillId="21" borderId="9" xfId="0" applyFont="1" applyFill="1" applyBorder="1" applyProtection="1"/>
    <xf numFmtId="0" fontId="4" fillId="21" borderId="6" xfId="0" applyFont="1" applyFill="1" applyBorder="1" applyProtection="1"/>
    <xf numFmtId="0" fontId="41" fillId="21" borderId="6" xfId="0" applyFont="1" applyFill="1" applyBorder="1" applyAlignment="1" applyProtection="1">
      <alignment horizontal="left" vertical="top"/>
    </xf>
    <xf numFmtId="0" fontId="41" fillId="21" borderId="0" xfId="0" applyFont="1" applyFill="1" applyBorder="1" applyProtection="1"/>
    <xf numFmtId="0" fontId="19" fillId="21" borderId="1" xfId="0" applyFont="1" applyFill="1" applyBorder="1" applyAlignment="1" applyProtection="1">
      <alignment horizontal="center"/>
    </xf>
    <xf numFmtId="3" fontId="37" fillId="21" borderId="9" xfId="0" applyNumberFormat="1" applyFont="1" applyFill="1" applyBorder="1" applyProtection="1"/>
    <xf numFmtId="3" fontId="37" fillId="21" borderId="9" xfId="0" applyNumberFormat="1" applyFont="1" applyFill="1" applyBorder="1" applyAlignment="1" applyProtection="1">
      <alignment horizontal="right"/>
    </xf>
    <xf numFmtId="0" fontId="18" fillId="21" borderId="9" xfId="0" applyFont="1" applyFill="1" applyBorder="1" applyAlignment="1" applyProtection="1">
      <alignment horizontal="center"/>
    </xf>
    <xf numFmtId="0" fontId="29" fillId="21" borderId="9" xfId="0" applyFont="1" applyFill="1" applyBorder="1" applyProtection="1"/>
    <xf numFmtId="0" fontId="18" fillId="21" borderId="10" xfId="0" applyFont="1" applyFill="1" applyBorder="1" applyAlignment="1" applyProtection="1">
      <alignment horizontal="center"/>
    </xf>
    <xf numFmtId="4" fontId="0" fillId="13" borderId="35" xfId="0" applyNumberFormat="1" applyFill="1" applyBorder="1" applyProtection="1">
      <protection locked="0"/>
    </xf>
    <xf numFmtId="4" fontId="0" fillId="13" borderId="9" xfId="0" applyNumberFormat="1" applyFill="1" applyBorder="1" applyProtection="1">
      <protection locked="0"/>
    </xf>
    <xf numFmtId="4" fontId="0" fillId="13" borderId="11" xfId="0" applyNumberFormat="1" applyFill="1" applyBorder="1" applyProtection="1">
      <protection locked="0"/>
    </xf>
    <xf numFmtId="4" fontId="0" fillId="13" borderId="2" xfId="0" applyNumberFormat="1" applyFill="1" applyBorder="1" applyProtection="1">
      <protection locked="0"/>
    </xf>
    <xf numFmtId="3" fontId="0" fillId="13" borderId="35" xfId="0" applyNumberFormat="1" applyFill="1" applyBorder="1" applyProtection="1">
      <protection locked="0"/>
    </xf>
    <xf numFmtId="3" fontId="0" fillId="13" borderId="9" xfId="0" applyNumberFormat="1" applyFill="1" applyBorder="1" applyProtection="1">
      <protection locked="0"/>
    </xf>
    <xf numFmtId="0" fontId="0" fillId="13" borderId="9" xfId="0" applyFill="1" applyBorder="1" applyProtection="1">
      <protection locked="0"/>
    </xf>
    <xf numFmtId="2" fontId="0" fillId="13" borderId="0" xfId="0" applyNumberFormat="1" applyFill="1" applyBorder="1" applyProtection="1">
      <protection locked="0"/>
    </xf>
    <xf numFmtId="4" fontId="0" fillId="13" borderId="56" xfId="0" applyNumberFormat="1" applyFill="1" applyBorder="1" applyProtection="1"/>
    <xf numFmtId="0" fontId="0" fillId="13" borderId="34" xfId="0" applyFill="1" applyBorder="1" applyProtection="1">
      <protection locked="0"/>
    </xf>
    <xf numFmtId="173" fontId="0" fillId="13" borderId="1" xfId="0" applyNumberFormat="1" applyFill="1" applyBorder="1" applyProtection="1">
      <protection locked="0"/>
    </xf>
    <xf numFmtId="173" fontId="0" fillId="13" borderId="9" xfId="0" applyNumberFormat="1" applyFill="1" applyBorder="1" applyProtection="1">
      <protection locked="0"/>
    </xf>
    <xf numFmtId="4" fontId="0" fillId="13" borderId="7" xfId="0" applyNumberFormat="1" applyFill="1" applyBorder="1" applyProtection="1">
      <protection locked="0"/>
    </xf>
    <xf numFmtId="4" fontId="0" fillId="13" borderId="10" xfId="0" applyNumberFormat="1" applyFill="1" applyBorder="1" applyProtection="1">
      <protection locked="0"/>
    </xf>
    <xf numFmtId="2" fontId="0" fillId="13" borderId="9" xfId="0" applyNumberFormat="1" applyFill="1" applyBorder="1" applyProtection="1">
      <protection locked="0"/>
    </xf>
    <xf numFmtId="4" fontId="0" fillId="13" borderId="12" xfId="0" applyNumberFormat="1" applyFill="1" applyBorder="1" applyProtection="1">
      <protection locked="0"/>
    </xf>
    <xf numFmtId="2" fontId="0" fillId="13" borderId="34" xfId="0" applyNumberFormat="1" applyFill="1" applyBorder="1" applyProtection="1">
      <protection locked="0"/>
    </xf>
    <xf numFmtId="4" fontId="51" fillId="13" borderId="39" xfId="0" applyNumberFormat="1" applyFont="1" applyFill="1" applyBorder="1" applyAlignment="1" applyProtection="1">
      <alignment horizontal="center"/>
      <protection locked="0"/>
    </xf>
    <xf numFmtId="4" fontId="9" fillId="13" borderId="3" xfId="0" applyNumberFormat="1" applyFont="1" applyFill="1" applyBorder="1" applyProtection="1">
      <protection locked="0"/>
    </xf>
    <xf numFmtId="4" fontId="9" fillId="13" borderId="12" xfId="0" applyNumberFormat="1" applyFont="1" applyFill="1" applyBorder="1" applyProtection="1">
      <protection locked="0"/>
    </xf>
    <xf numFmtId="4" fontId="9" fillId="13" borderId="5" xfId="0" applyNumberFormat="1" applyFont="1" applyFill="1" applyBorder="1" applyProtection="1">
      <protection locked="0"/>
    </xf>
    <xf numFmtId="3" fontId="9" fillId="13" borderId="27" xfId="0" applyNumberFormat="1" applyFont="1" applyFill="1" applyBorder="1" applyProtection="1">
      <protection locked="0"/>
    </xf>
    <xf numFmtId="3" fontId="9" fillId="13" borderId="30" xfId="0" applyNumberFormat="1" applyFont="1" applyFill="1" applyBorder="1" applyProtection="1">
      <protection locked="0"/>
    </xf>
    <xf numFmtId="0" fontId="9" fillId="13" borderId="34" xfId="0" applyFont="1" applyFill="1" applyBorder="1" applyAlignment="1" applyProtection="1">
      <protection locked="0"/>
    </xf>
    <xf numFmtId="4" fontId="9" fillId="13" borderId="3" xfId="0" applyNumberFormat="1" applyFont="1" applyFill="1" applyBorder="1" applyAlignment="1" applyProtection="1">
      <protection locked="0"/>
    </xf>
    <xf numFmtId="0" fontId="9" fillId="13" borderId="1" xfId="0" applyFont="1" applyFill="1" applyBorder="1" applyAlignment="1" applyProtection="1">
      <protection locked="0"/>
    </xf>
    <xf numFmtId="0" fontId="37" fillId="0" borderId="0" xfId="6"/>
    <xf numFmtId="0" fontId="0" fillId="0" borderId="0" xfId="0" applyFill="1"/>
    <xf numFmtId="0" fontId="37" fillId="23" borderId="0" xfId="6" applyFill="1"/>
    <xf numFmtId="0" fontId="18" fillId="17" borderId="0" xfId="6" applyFont="1" applyFill="1"/>
    <xf numFmtId="0" fontId="37" fillId="14" borderId="0" xfId="5" applyFont="1" applyFill="1"/>
    <xf numFmtId="0" fontId="37" fillId="14" borderId="0" xfId="5" applyFill="1"/>
    <xf numFmtId="0" fontId="37" fillId="13" borderId="0" xfId="6" applyFill="1"/>
    <xf numFmtId="0" fontId="0" fillId="21" borderId="6" xfId="0" applyFill="1" applyBorder="1" applyProtection="1"/>
    <xf numFmtId="0" fontId="0" fillId="21" borderId="6" xfId="0" applyFill="1" applyBorder="1" applyAlignment="1" applyProtection="1">
      <alignment horizontal="center"/>
    </xf>
    <xf numFmtId="0" fontId="3" fillId="17" borderId="0" xfId="0" applyFont="1" applyFill="1" applyAlignment="1" applyProtection="1">
      <alignment horizontal="center" vertical="center"/>
    </xf>
    <xf numFmtId="0" fontId="57" fillId="21" borderId="0" xfId="0" applyFont="1" applyFill="1" applyBorder="1" applyProtection="1"/>
    <xf numFmtId="4" fontId="56" fillId="21" borderId="0" xfId="0" applyNumberFormat="1" applyFont="1" applyFill="1" applyBorder="1" applyProtection="1"/>
    <xf numFmtId="0" fontId="9" fillId="0" borderId="6" xfId="0" applyFont="1" applyFill="1" applyBorder="1" applyProtection="1"/>
    <xf numFmtId="4" fontId="40" fillId="0" borderId="0" xfId="0" applyNumberFormat="1" applyFont="1" applyFill="1" applyProtection="1"/>
    <xf numFmtId="0" fontId="16" fillId="13" borderId="14" xfId="0" applyFont="1" applyFill="1" applyBorder="1" applyAlignment="1" applyProtection="1">
      <alignment horizontal="center"/>
    </xf>
    <xf numFmtId="0" fontId="40" fillId="13" borderId="3" xfId="0" applyFont="1" applyFill="1" applyBorder="1" applyAlignment="1" applyProtection="1">
      <alignment horizontal="center"/>
    </xf>
    <xf numFmtId="4" fontId="40" fillId="13" borderId="14" xfId="0" applyNumberFormat="1" applyFont="1" applyFill="1" applyBorder="1" applyAlignment="1" applyProtection="1">
      <alignment horizontal="center"/>
    </xf>
    <xf numFmtId="4" fontId="16" fillId="0" borderId="6" xfId="0" applyNumberFormat="1" applyFont="1" applyFill="1" applyBorder="1" applyProtection="1"/>
    <xf numFmtId="4" fontId="58" fillId="0" borderId="6" xfId="0" applyNumberFormat="1" applyFont="1" applyFill="1" applyBorder="1" applyAlignment="1" applyProtection="1">
      <alignment horizontal="right"/>
    </xf>
    <xf numFmtId="172" fontId="16" fillId="13" borderId="14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Protection="1">
      <protection locked="0"/>
    </xf>
    <xf numFmtId="0" fontId="6" fillId="0" borderId="63" xfId="0" applyFont="1" applyFill="1" applyBorder="1" applyProtection="1"/>
    <xf numFmtId="0" fontId="4" fillId="0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centerContinuous" wrapText="1"/>
    </xf>
    <xf numFmtId="0" fontId="6" fillId="0" borderId="64" xfId="0" applyFont="1" applyFill="1" applyBorder="1" applyAlignment="1" applyProtection="1">
      <alignment horizontal="center"/>
    </xf>
    <xf numFmtId="0" fontId="18" fillId="0" borderId="0" xfId="0" applyFont="1" applyFill="1" applyBorder="1" applyProtection="1">
      <protection locked="0"/>
    </xf>
    <xf numFmtId="0" fontId="18" fillId="0" borderId="0" xfId="0" applyFont="1" applyFill="1" applyBorder="1" applyProtection="1"/>
    <xf numFmtId="0" fontId="5" fillId="0" borderId="61" xfId="0" applyFont="1" applyFill="1" applyBorder="1" applyAlignment="1" applyProtection="1">
      <alignment horizontal="center" wrapText="1"/>
    </xf>
    <xf numFmtId="0" fontId="16" fillId="0" borderId="61" xfId="0" applyFont="1" applyFill="1" applyBorder="1" applyAlignment="1" applyProtection="1">
      <alignment horizontal="center" wrapText="1"/>
    </xf>
    <xf numFmtId="0" fontId="16" fillId="0" borderId="66" xfId="0" applyFont="1" applyFill="1" applyBorder="1" applyAlignment="1" applyProtection="1">
      <alignment horizontal="center"/>
    </xf>
    <xf numFmtId="0" fontId="16" fillId="0" borderId="67" xfId="0" applyFont="1" applyFill="1" applyBorder="1" applyAlignment="1" applyProtection="1">
      <alignment horizontal="center" wrapText="1"/>
    </xf>
    <xf numFmtId="0" fontId="16" fillId="0" borderId="66" xfId="0" applyFont="1" applyFill="1" applyBorder="1" applyAlignment="1" applyProtection="1">
      <alignment horizontal="center" wrapText="1"/>
    </xf>
    <xf numFmtId="0" fontId="16" fillId="0" borderId="68" xfId="0" applyFont="1" applyFill="1" applyBorder="1" applyAlignment="1" applyProtection="1">
      <alignment horizontal="center" wrapText="1"/>
    </xf>
    <xf numFmtId="3" fontId="6" fillId="0" borderId="60" xfId="0" applyNumberFormat="1" applyFont="1" applyFill="1" applyBorder="1" applyProtection="1"/>
    <xf numFmtId="3" fontId="6" fillId="0" borderId="47" xfId="0" applyNumberFormat="1" applyFont="1" applyFill="1" applyBorder="1" applyProtection="1"/>
    <xf numFmtId="0" fontId="6" fillId="0" borderId="0" xfId="0" applyFont="1" applyFill="1" applyBorder="1" applyAlignment="1" applyProtection="1"/>
    <xf numFmtId="0" fontId="6" fillId="0" borderId="72" xfId="0" applyFont="1" applyFill="1" applyBorder="1" applyProtection="1"/>
    <xf numFmtId="3" fontId="6" fillId="0" borderId="73" xfId="0" applyNumberFormat="1" applyFont="1" applyFill="1" applyBorder="1" applyProtection="1"/>
    <xf numFmtId="3" fontId="6" fillId="0" borderId="75" xfId="0" applyNumberFormat="1" applyFont="1" applyFill="1" applyBorder="1" applyProtection="1"/>
    <xf numFmtId="0" fontId="6" fillId="0" borderId="76" xfId="0" applyFont="1" applyFill="1" applyBorder="1" applyProtection="1"/>
    <xf numFmtId="3" fontId="4" fillId="0" borderId="79" xfId="0" applyNumberFormat="1" applyFont="1" applyFill="1" applyBorder="1" applyProtection="1"/>
    <xf numFmtId="3" fontId="4" fillId="0" borderId="80" xfId="0" applyNumberFormat="1" applyFont="1" applyFill="1" applyBorder="1" applyProtection="1"/>
    <xf numFmtId="3" fontId="4" fillId="0" borderId="77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59" fillId="0" borderId="4" xfId="0" applyNumberFormat="1" applyFont="1" applyFill="1" applyBorder="1" applyProtection="1"/>
    <xf numFmtId="166" fontId="4" fillId="0" borderId="79" xfId="0" applyNumberFormat="1" applyFont="1" applyFill="1" applyBorder="1" applyProtection="1"/>
    <xf numFmtId="170" fontId="4" fillId="0" borderId="80" xfId="0" applyNumberFormat="1" applyFont="1" applyFill="1" applyBorder="1" applyProtection="1"/>
    <xf numFmtId="0" fontId="6" fillId="0" borderId="81" xfId="0" applyFont="1" applyFill="1" applyBorder="1" applyProtection="1"/>
    <xf numFmtId="3" fontId="4" fillId="0" borderId="77" xfId="0" applyNumberFormat="1" applyFont="1" applyFill="1" applyBorder="1" applyAlignment="1" applyProtection="1">
      <alignment horizontal="left"/>
    </xf>
    <xf numFmtId="3" fontId="4" fillId="0" borderId="4" xfId="0" applyNumberFormat="1" applyFont="1" applyFill="1" applyBorder="1" applyAlignment="1" applyProtection="1">
      <alignment horizontal="left"/>
    </xf>
    <xf numFmtId="0" fontId="4" fillId="0" borderId="1" xfId="0" applyFont="1" applyFill="1" applyBorder="1" applyProtection="1"/>
    <xf numFmtId="0" fontId="6" fillId="0" borderId="5" xfId="0" applyFont="1" applyFill="1" applyBorder="1" applyProtection="1"/>
    <xf numFmtId="0" fontId="6" fillId="0" borderId="2" xfId="0" applyFont="1" applyFill="1" applyBorder="1" applyProtection="1"/>
    <xf numFmtId="2" fontId="6" fillId="0" borderId="0" xfId="0" applyNumberFormat="1" applyFont="1" applyFill="1" applyBorder="1" applyProtection="1">
      <protection locked="0"/>
    </xf>
    <xf numFmtId="0" fontId="6" fillId="0" borderId="82" xfId="0" applyFont="1" applyFill="1" applyBorder="1" applyProtection="1"/>
    <xf numFmtId="0" fontId="6" fillId="0" borderId="0" xfId="0" applyFont="1" applyFill="1" applyBorder="1" applyAlignment="1" applyProtection="1">
      <alignment horizontal="center"/>
      <protection locked="0"/>
    </xf>
    <xf numFmtId="0" fontId="60" fillId="0" borderId="0" xfId="0" applyFont="1" applyFill="1" applyBorder="1" applyProtection="1"/>
    <xf numFmtId="0" fontId="0" fillId="0" borderId="37" xfId="0" applyBorder="1" applyProtection="1"/>
    <xf numFmtId="0" fontId="0" fillId="0" borderId="41" xfId="0" applyBorder="1" applyProtection="1"/>
    <xf numFmtId="0" fontId="17" fillId="0" borderId="41" xfId="0" applyFont="1" applyFill="1" applyBorder="1" applyAlignment="1" applyProtection="1"/>
    <xf numFmtId="0" fontId="0" fillId="0" borderId="41" xfId="0" applyBorder="1" applyAlignment="1" applyProtection="1"/>
    <xf numFmtId="0" fontId="0" fillId="0" borderId="83" xfId="0" applyBorder="1" applyAlignment="1" applyProtection="1"/>
    <xf numFmtId="0" fontId="6" fillId="0" borderId="43" xfId="0" applyFont="1" applyBorder="1" applyProtection="1"/>
    <xf numFmtId="0" fontId="0" fillId="0" borderId="44" xfId="0" applyBorder="1" applyProtection="1"/>
    <xf numFmtId="0" fontId="4" fillId="0" borderId="44" xfId="0" applyFont="1" applyBorder="1" applyAlignment="1" applyProtection="1">
      <alignment vertical="center"/>
    </xf>
    <xf numFmtId="0" fontId="0" fillId="0" borderId="44" xfId="0" applyBorder="1" applyAlignment="1" applyProtection="1"/>
    <xf numFmtId="0" fontId="0" fillId="0" borderId="45" xfId="0" applyBorder="1" applyAlignment="1" applyProtection="1"/>
    <xf numFmtId="0" fontId="6" fillId="0" borderId="88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6" fillId="0" borderId="89" xfId="0" applyFont="1" applyBorder="1" applyProtection="1"/>
    <xf numFmtId="3" fontId="16" fillId="0" borderId="1" xfId="0" applyNumberFormat="1" applyFont="1" applyBorder="1" applyAlignment="1" applyProtection="1">
      <alignment horizontal="center"/>
    </xf>
    <xf numFmtId="3" fontId="6" fillId="0" borderId="93" xfId="0" applyNumberFormat="1" applyFont="1" applyFill="1" applyBorder="1" applyAlignment="1" applyProtection="1"/>
    <xf numFmtId="3" fontId="6" fillId="0" borderId="96" xfId="0" applyNumberFormat="1" applyFont="1" applyFill="1" applyBorder="1" applyAlignment="1" applyProtection="1"/>
    <xf numFmtId="3" fontId="6" fillId="0" borderId="97" xfId="0" applyNumberFormat="1" applyFont="1" applyFill="1" applyBorder="1" applyAlignment="1" applyProtection="1"/>
    <xf numFmtId="0" fontId="6" fillId="0" borderId="98" xfId="0" applyFont="1" applyBorder="1" applyAlignment="1" applyProtection="1">
      <alignment horizontal="center" vertical="center"/>
    </xf>
    <xf numFmtId="174" fontId="6" fillId="0" borderId="62" xfId="0" applyNumberFormat="1" applyFont="1" applyFill="1" applyBorder="1" applyAlignment="1" applyProtection="1"/>
    <xf numFmtId="174" fontId="6" fillId="0" borderId="100" xfId="0" applyNumberFormat="1" applyFont="1" applyFill="1" applyBorder="1" applyAlignment="1" applyProtection="1"/>
    <xf numFmtId="49" fontId="6" fillId="0" borderId="101" xfId="0" applyNumberFormat="1" applyFont="1" applyBorder="1" applyAlignment="1" applyProtection="1">
      <alignment horizontal="center"/>
    </xf>
    <xf numFmtId="3" fontId="6" fillId="0" borderId="100" xfId="0" applyNumberFormat="1" applyFont="1" applyFill="1" applyBorder="1" applyAlignment="1" applyProtection="1"/>
    <xf numFmtId="0" fontId="16" fillId="0" borderId="101" xfId="0" applyFont="1" applyBorder="1" applyAlignment="1" applyProtection="1">
      <alignment horizontal="center"/>
    </xf>
    <xf numFmtId="174" fontId="6" fillId="0" borderId="102" xfId="0" applyNumberFormat="1" applyFont="1" applyFill="1" applyBorder="1" applyAlignment="1" applyProtection="1"/>
    <xf numFmtId="0" fontId="6" fillId="0" borderId="101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vertical="center"/>
    </xf>
    <xf numFmtId="0" fontId="6" fillId="0" borderId="99" xfId="0" applyFont="1" applyBorder="1" applyAlignment="1" applyProtection="1">
      <alignment horizontal="left" vertical="center"/>
    </xf>
    <xf numFmtId="49" fontId="16" fillId="0" borderId="73" xfId="0" applyNumberFormat="1" applyFont="1" applyBorder="1" applyAlignment="1" applyProtection="1">
      <alignment horizontal="center" vertical="center"/>
    </xf>
    <xf numFmtId="49" fontId="16" fillId="0" borderId="60" xfId="0" applyNumberFormat="1" applyFont="1" applyBorder="1" applyAlignment="1" applyProtection="1">
      <alignment horizontal="center" vertical="center"/>
    </xf>
    <xf numFmtId="0" fontId="19" fillId="0" borderId="101" xfId="0" applyFont="1" applyBorder="1" applyAlignment="1" applyProtection="1">
      <alignment horizontal="center" vertical="center"/>
    </xf>
    <xf numFmtId="174" fontId="6" fillId="0" borderId="102" xfId="0" applyNumberFormat="1" applyFont="1" applyBorder="1" applyAlignment="1" applyProtection="1"/>
    <xf numFmtId="174" fontId="6" fillId="0" borderId="100" xfId="0" applyNumberFormat="1" applyFont="1" applyBorder="1" applyAlignment="1" applyProtection="1"/>
    <xf numFmtId="0" fontId="6" fillId="0" borderId="61" xfId="0" applyFont="1" applyBorder="1" applyAlignment="1" applyProtection="1">
      <alignment vertical="center"/>
    </xf>
    <xf numFmtId="49" fontId="6" fillId="0" borderId="102" xfId="0" applyNumberFormat="1" applyFont="1" applyBorder="1" applyProtection="1"/>
    <xf numFmtId="49" fontId="16" fillId="0" borderId="98" xfId="0" applyNumberFormat="1" applyFont="1" applyBorder="1" applyAlignment="1" applyProtection="1">
      <alignment horizontal="center" vertical="center"/>
    </xf>
    <xf numFmtId="49" fontId="16" fillId="0" borderId="103" xfId="0" applyNumberFormat="1" applyFont="1" applyBorder="1" applyAlignment="1" applyProtection="1">
      <alignment horizontal="center" vertical="center"/>
    </xf>
    <xf numFmtId="49" fontId="19" fillId="0" borderId="104" xfId="0" applyNumberFormat="1" applyFont="1" applyBorder="1" applyAlignment="1" applyProtection="1">
      <alignment horizontal="center" vertical="center"/>
    </xf>
    <xf numFmtId="174" fontId="6" fillId="0" borderId="62" xfId="0" applyNumberFormat="1" applyFont="1" applyBorder="1" applyAlignment="1" applyProtection="1"/>
    <xf numFmtId="0" fontId="16" fillId="0" borderId="98" xfId="0" applyFont="1" applyBorder="1" applyAlignment="1" applyProtection="1">
      <alignment horizontal="center" vertical="center"/>
    </xf>
    <xf numFmtId="0" fontId="19" fillId="0" borderId="104" xfId="0" applyFont="1" applyBorder="1" applyAlignment="1" applyProtection="1">
      <alignment horizontal="center" vertical="center"/>
    </xf>
    <xf numFmtId="3" fontId="6" fillId="0" borderId="93" xfId="0" applyNumberFormat="1" applyFont="1" applyBorder="1" applyAlignment="1" applyProtection="1"/>
    <xf numFmtId="0" fontId="6" fillId="0" borderId="43" xfId="0" applyFont="1" applyBorder="1"/>
    <xf numFmtId="0" fontId="0" fillId="0" borderId="44" xfId="0" applyBorder="1"/>
    <xf numFmtId="0" fontId="4" fillId="0" borderId="44" xfId="0" applyFont="1" applyBorder="1" applyAlignment="1">
      <alignment vertical="center"/>
    </xf>
    <xf numFmtId="0" fontId="0" fillId="0" borderId="44" xfId="0" applyBorder="1" applyAlignment="1"/>
    <xf numFmtId="0" fontId="0" fillId="0" borderId="45" xfId="0" applyBorder="1" applyAlignment="1"/>
    <xf numFmtId="0" fontId="4" fillId="0" borderId="49" xfId="0" applyFont="1" applyBorder="1" applyAlignment="1">
      <alignment vertical="center"/>
    </xf>
    <xf numFmtId="0" fontId="6" fillId="0" borderId="108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89" xfId="0" applyFont="1" applyBorder="1"/>
    <xf numFmtId="0" fontId="6" fillId="0" borderId="98" xfId="0" applyFont="1" applyBorder="1" applyAlignment="1">
      <alignment horizontal="center" vertical="center"/>
    </xf>
    <xf numFmtId="174" fontId="6" fillId="0" borderId="62" xfId="0" applyNumberFormat="1" applyFont="1" applyFill="1" applyBorder="1" applyAlignment="1"/>
    <xf numFmtId="174" fontId="6" fillId="0" borderId="102" xfId="0" applyNumberFormat="1" applyFont="1" applyBorder="1" applyAlignment="1"/>
    <xf numFmtId="49" fontId="6" fillId="0" borderId="101" xfId="0" applyNumberFormat="1" applyFont="1" applyBorder="1" applyAlignment="1">
      <alignment horizontal="center"/>
    </xf>
    <xf numFmtId="0" fontId="16" fillId="0" borderId="101" xfId="0" applyFont="1" applyBorder="1" applyAlignment="1">
      <alignment horizontal="center"/>
    </xf>
    <xf numFmtId="174" fontId="6" fillId="0" borderId="102" xfId="0" applyNumberFormat="1" applyFont="1" applyFill="1" applyBorder="1" applyAlignment="1"/>
    <xf numFmtId="0" fontId="6" fillId="0" borderId="101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99" xfId="0" applyFont="1" applyBorder="1" applyAlignment="1">
      <alignment horizontal="left" vertical="center"/>
    </xf>
    <xf numFmtId="49" fontId="16" fillId="0" borderId="73" xfId="0" applyNumberFormat="1" applyFont="1" applyBorder="1" applyAlignment="1">
      <alignment horizontal="center" vertical="center"/>
    </xf>
    <xf numFmtId="49" fontId="16" fillId="0" borderId="60" xfId="0" applyNumberFormat="1" applyFont="1" applyBorder="1" applyAlignment="1">
      <alignment horizontal="center" vertical="center"/>
    </xf>
    <xf numFmtId="0" fontId="19" fillId="0" borderId="101" xfId="0" applyFont="1" applyBorder="1" applyAlignment="1">
      <alignment horizontal="center" vertical="center"/>
    </xf>
    <xf numFmtId="0" fontId="6" fillId="0" borderId="61" xfId="0" applyFont="1" applyBorder="1" applyAlignment="1">
      <alignment vertical="center"/>
    </xf>
    <xf numFmtId="49" fontId="6" fillId="0" borderId="102" xfId="0" applyNumberFormat="1" applyFont="1" applyBorder="1"/>
    <xf numFmtId="49" fontId="16" fillId="0" borderId="98" xfId="0" applyNumberFormat="1" applyFont="1" applyBorder="1" applyAlignment="1">
      <alignment horizontal="center" vertical="center"/>
    </xf>
    <xf numFmtId="49" fontId="16" fillId="0" borderId="103" xfId="0" applyNumberFormat="1" applyFont="1" applyBorder="1" applyAlignment="1">
      <alignment horizontal="center" vertical="center"/>
    </xf>
    <xf numFmtId="49" fontId="19" fillId="0" borderId="104" xfId="0" applyNumberFormat="1" applyFont="1" applyBorder="1" applyAlignment="1">
      <alignment horizontal="center" vertical="center"/>
    </xf>
    <xf numFmtId="174" fontId="6" fillId="0" borderId="62" xfId="0" applyNumberFormat="1" applyFont="1" applyBorder="1" applyAlignment="1"/>
    <xf numFmtId="0" fontId="16" fillId="0" borderId="98" xfId="0" applyFont="1" applyBorder="1" applyAlignment="1">
      <alignment horizontal="center" vertical="center"/>
    </xf>
    <xf numFmtId="0" fontId="19" fillId="0" borderId="104" xfId="0" applyFont="1" applyBorder="1" applyAlignment="1">
      <alignment horizontal="center" vertical="center"/>
    </xf>
    <xf numFmtId="0" fontId="6" fillId="13" borderId="60" xfId="0" applyFont="1" applyFill="1" applyBorder="1" applyProtection="1">
      <protection locked="0"/>
    </xf>
    <xf numFmtId="49" fontId="6" fillId="13" borderId="60" xfId="0" applyNumberFormat="1" applyFont="1" applyFill="1" applyBorder="1" applyAlignment="1" applyProtection="1">
      <alignment horizontal="center"/>
      <protection locked="0"/>
    </xf>
    <xf numFmtId="4" fontId="6" fillId="13" borderId="59" xfId="0" applyNumberFormat="1" applyFont="1" applyFill="1" applyBorder="1" applyProtection="1">
      <protection locked="0"/>
    </xf>
    <xf numFmtId="4" fontId="6" fillId="13" borderId="69" xfId="0" applyNumberFormat="1" applyFont="1" applyFill="1" applyBorder="1" applyProtection="1">
      <protection locked="0"/>
    </xf>
    <xf numFmtId="4" fontId="6" fillId="13" borderId="0" xfId="0" applyNumberFormat="1" applyFont="1" applyFill="1" applyBorder="1" applyProtection="1">
      <protection locked="0"/>
    </xf>
    <xf numFmtId="49" fontId="6" fillId="13" borderId="71" xfId="0" applyNumberFormat="1" applyFont="1" applyFill="1" applyBorder="1" applyAlignment="1" applyProtection="1">
      <alignment horizontal="center" wrapText="1"/>
      <protection locked="0"/>
    </xf>
    <xf numFmtId="4" fontId="6" fillId="13" borderId="0" xfId="0" applyNumberFormat="1" applyFont="1" applyFill="1" applyBorder="1" applyAlignment="1" applyProtection="1">
      <protection locked="0"/>
    </xf>
    <xf numFmtId="49" fontId="6" fillId="13" borderId="60" xfId="0" applyNumberFormat="1" applyFont="1" applyFill="1" applyBorder="1" applyAlignment="1" applyProtection="1">
      <alignment horizontal="center" wrapText="1"/>
      <protection locked="0"/>
    </xf>
    <xf numFmtId="0" fontId="6" fillId="13" borderId="73" xfId="0" applyNumberFormat="1" applyFont="1" applyFill="1" applyBorder="1" applyProtection="1">
      <protection locked="0"/>
    </xf>
    <xf numFmtId="4" fontId="6" fillId="13" borderId="74" xfId="0" applyNumberFormat="1" applyFont="1" applyFill="1" applyBorder="1" applyProtection="1">
      <protection locked="0"/>
    </xf>
    <xf numFmtId="4" fontId="6" fillId="13" borderId="0" xfId="0" applyNumberFormat="1" applyFont="1" applyFill="1" applyBorder="1" applyAlignment="1" applyProtection="1">
      <alignment horizontal="right"/>
      <protection locked="0"/>
    </xf>
    <xf numFmtId="3" fontId="6" fillId="13" borderId="92" xfId="0" applyNumberFormat="1" applyFont="1" applyFill="1" applyBorder="1" applyAlignment="1" applyProtection="1">
      <protection locked="0"/>
    </xf>
    <xf numFmtId="3" fontId="6" fillId="13" borderId="71" xfId="0" applyNumberFormat="1" applyFont="1" applyFill="1" applyBorder="1" applyAlignment="1" applyProtection="1">
      <protection locked="0"/>
    </xf>
    <xf numFmtId="3" fontId="6" fillId="13" borderId="95" xfId="0" applyNumberFormat="1" applyFont="1" applyFill="1" applyBorder="1" applyAlignment="1" applyProtection="1">
      <protection locked="0"/>
    </xf>
    <xf numFmtId="3" fontId="6" fillId="13" borderId="72" xfId="0" applyNumberFormat="1" applyFont="1" applyFill="1" applyBorder="1" applyAlignment="1" applyProtection="1">
      <protection locked="0"/>
    </xf>
    <xf numFmtId="3" fontId="6" fillId="13" borderId="16" xfId="0" applyNumberFormat="1" applyFont="1" applyFill="1" applyBorder="1" applyAlignment="1" applyProtection="1">
      <protection locked="0"/>
    </xf>
    <xf numFmtId="3" fontId="6" fillId="13" borderId="102" xfId="0" applyNumberFormat="1" applyFont="1" applyFill="1" applyBorder="1" applyAlignment="1" applyProtection="1">
      <protection locked="0"/>
    </xf>
    <xf numFmtId="3" fontId="6" fillId="13" borderId="28" xfId="0" applyNumberFormat="1" applyFont="1" applyFill="1" applyBorder="1" applyAlignment="1" applyProtection="1">
      <protection locked="0"/>
    </xf>
    <xf numFmtId="3" fontId="6" fillId="13" borderId="0" xfId="0" applyNumberFormat="1" applyFont="1" applyFill="1" applyBorder="1" applyAlignment="1" applyProtection="1">
      <protection locked="0"/>
    </xf>
    <xf numFmtId="3" fontId="6" fillId="13" borderId="74" xfId="0" applyNumberFormat="1" applyFont="1" applyFill="1" applyBorder="1" applyAlignment="1" applyProtection="1">
      <protection locked="0"/>
    </xf>
    <xf numFmtId="3" fontId="6" fillId="13" borderId="59" xfId="0" applyNumberFormat="1" applyFont="1" applyFill="1" applyBorder="1" applyAlignment="1" applyProtection="1">
      <protection locked="0"/>
    </xf>
    <xf numFmtId="3" fontId="6" fillId="13" borderId="106" xfId="0" applyNumberFormat="1" applyFont="1" applyFill="1" applyBorder="1" applyAlignment="1" applyProtection="1">
      <protection locked="0"/>
    </xf>
    <xf numFmtId="49" fontId="16" fillId="0" borderId="54" xfId="0" applyNumberFormat="1" applyFont="1" applyBorder="1" applyAlignment="1">
      <alignment horizontal="center" vertical="center"/>
    </xf>
    <xf numFmtId="49" fontId="16" fillId="0" borderId="57" xfId="0" applyNumberFormat="1" applyFont="1" applyBorder="1" applyAlignment="1" applyProtection="1">
      <alignment horizontal="center" vertical="center"/>
    </xf>
    <xf numFmtId="3" fontId="6" fillId="0" borderId="107" xfId="0" applyNumberFormat="1" applyFont="1" applyFill="1" applyBorder="1" applyAlignment="1" applyProtection="1"/>
    <xf numFmtId="0" fontId="4" fillId="0" borderId="36" xfId="0" applyFont="1" applyFill="1" applyBorder="1" applyProtection="1"/>
    <xf numFmtId="0" fontId="4" fillId="0" borderId="109" xfId="0" applyFont="1" applyFill="1" applyBorder="1" applyProtection="1"/>
    <xf numFmtId="0" fontId="6" fillId="0" borderId="41" xfId="0" applyFont="1" applyFill="1" applyBorder="1" applyProtection="1"/>
    <xf numFmtId="0" fontId="6" fillId="0" borderId="83" xfId="0" applyFont="1" applyFill="1" applyBorder="1" applyProtection="1"/>
    <xf numFmtId="0" fontId="0" fillId="0" borderId="41" xfId="0" applyBorder="1"/>
    <xf numFmtId="0" fontId="0" fillId="0" borderId="41" xfId="0" applyBorder="1" applyAlignment="1"/>
    <xf numFmtId="0" fontId="0" fillId="0" borderId="83" xfId="0" applyBorder="1" applyAlignment="1"/>
    <xf numFmtId="170" fontId="6" fillId="0" borderId="93" xfId="0" applyNumberFormat="1" applyFont="1" applyBorder="1" applyAlignment="1"/>
    <xf numFmtId="3" fontId="6" fillId="0" borderId="52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3" fontId="6" fillId="13" borderId="71" xfId="0" applyNumberFormat="1" applyFont="1" applyFill="1" applyBorder="1" applyAlignment="1" applyProtection="1"/>
    <xf numFmtId="3" fontId="6" fillId="25" borderId="71" xfId="0" applyNumberFormat="1" applyFont="1" applyFill="1" applyBorder="1" applyAlignment="1" applyProtection="1">
      <protection locked="0"/>
    </xf>
    <xf numFmtId="3" fontId="6" fillId="0" borderId="93" xfId="0" applyNumberFormat="1" applyFont="1" applyBorder="1" applyAlignment="1"/>
    <xf numFmtId="3" fontId="6" fillId="0" borderId="107" xfId="0" applyNumberFormat="1" applyFont="1" applyBorder="1" applyAlignment="1"/>
    <xf numFmtId="49" fontId="16" fillId="17" borderId="5" xfId="0" applyNumberFormat="1" applyFont="1" applyFill="1" applyBorder="1" applyAlignment="1" applyProtection="1">
      <alignment horizontal="center" vertical="center"/>
      <protection locked="0"/>
    </xf>
    <xf numFmtId="49" fontId="16" fillId="17" borderId="14" xfId="0" applyNumberFormat="1" applyFont="1" applyFill="1" applyBorder="1" applyAlignment="1" applyProtection="1">
      <alignment horizontal="center" vertical="center"/>
      <protection locked="0"/>
    </xf>
    <xf numFmtId="49" fontId="16" fillId="17" borderId="2" xfId="0" applyNumberFormat="1" applyFont="1" applyFill="1" applyBorder="1" applyAlignment="1" applyProtection="1">
      <alignment horizontal="center" vertical="center"/>
      <protection locked="0"/>
    </xf>
    <xf numFmtId="49" fontId="16" fillId="17" borderId="34" xfId="0" applyNumberFormat="1" applyFont="1" applyFill="1" applyBorder="1" applyAlignment="1" applyProtection="1">
      <alignment horizontal="center" vertical="center"/>
      <protection locked="0"/>
    </xf>
    <xf numFmtId="0" fontId="6" fillId="0" borderId="110" xfId="0" applyFont="1" applyBorder="1" applyProtection="1"/>
    <xf numFmtId="0" fontId="6" fillId="0" borderId="110" xfId="0" applyFont="1" applyBorder="1"/>
    <xf numFmtId="49" fontId="6" fillId="0" borderId="21" xfId="0" applyNumberFormat="1" applyFont="1" applyFill="1" applyBorder="1" applyAlignment="1" applyProtection="1">
      <alignment vertical="center"/>
      <protection locked="0"/>
    </xf>
    <xf numFmtId="49" fontId="6" fillId="0" borderId="87" xfId="0" applyNumberFormat="1" applyFont="1" applyFill="1" applyBorder="1" applyAlignment="1" applyProtection="1">
      <alignment vertical="center"/>
      <protection locked="0"/>
    </xf>
    <xf numFmtId="0" fontId="9" fillId="0" borderId="12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167" fontId="37" fillId="21" borderId="9" xfId="0" applyNumberFormat="1" applyFont="1" applyFill="1" applyBorder="1" applyProtection="1"/>
    <xf numFmtId="0" fontId="4" fillId="20" borderId="14" xfId="0" applyFont="1" applyFill="1" applyBorder="1" applyAlignment="1" applyProtection="1">
      <alignment horizontal="center"/>
    </xf>
    <xf numFmtId="173" fontId="0" fillId="0" borderId="9" xfId="0" applyNumberFormat="1" applyFill="1" applyBorder="1" applyProtection="1"/>
    <xf numFmtId="0" fontId="55" fillId="21" borderId="6" xfId="0" applyFont="1" applyFill="1" applyBorder="1" applyAlignment="1" applyProtection="1">
      <alignment horizontal="center" vertical="center" wrapText="1"/>
    </xf>
    <xf numFmtId="0" fontId="0" fillId="0" borderId="4" xfId="0" applyBorder="1" applyProtection="1"/>
    <xf numFmtId="0" fontId="0" fillId="0" borderId="53" xfId="0" applyBorder="1" applyProtection="1"/>
    <xf numFmtId="176" fontId="0" fillId="0" borderId="9" xfId="0" applyNumberFormat="1" applyBorder="1" applyProtection="1"/>
    <xf numFmtId="176" fontId="4" fillId="0" borderId="14" xfId="0" applyNumberFormat="1" applyFont="1" applyBorder="1" applyProtection="1"/>
    <xf numFmtId="176" fontId="0" fillId="0" borderId="56" xfId="0" applyNumberFormat="1" applyBorder="1" applyProtection="1"/>
    <xf numFmtId="176" fontId="4" fillId="0" borderId="54" xfId="0" applyNumberFormat="1" applyFont="1" applyBorder="1" applyProtection="1"/>
    <xf numFmtId="176" fontId="51" fillId="0" borderId="39" xfId="0" applyNumberFormat="1" applyFont="1" applyFill="1" applyBorder="1" applyAlignment="1" applyProtection="1">
      <alignment horizontal="center"/>
    </xf>
    <xf numFmtId="0" fontId="9" fillId="0" borderId="3" xfId="0" applyFont="1" applyFill="1" applyBorder="1" applyAlignment="1" applyProtection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4" fontId="9" fillId="0" borderId="3" xfId="0" applyNumberFormat="1" applyFont="1" applyFill="1" applyBorder="1" applyAlignment="1" applyProtection="1">
      <alignment horizontal="right"/>
    </xf>
    <xf numFmtId="4" fontId="9" fillId="0" borderId="4" xfId="0" applyNumberFormat="1" applyFont="1" applyFill="1" applyBorder="1" applyAlignment="1" applyProtection="1">
      <alignment horizontal="right"/>
    </xf>
    <xf numFmtId="4" fontId="9" fillId="0" borderId="5" xfId="0" applyNumberFormat="1" applyFont="1" applyFill="1" applyBorder="1" applyAlignment="1" applyProtection="1">
      <alignment horizontal="right"/>
    </xf>
    <xf numFmtId="167" fontId="16" fillId="14" borderId="7" xfId="0" applyNumberFormat="1" applyFont="1" applyFill="1" applyBorder="1" applyAlignment="1" applyProtection="1">
      <alignment horizontal="center" vertical="center"/>
    </xf>
    <xf numFmtId="167" fontId="16" fillId="14" borderId="6" xfId="0" applyNumberFormat="1" applyFont="1" applyFill="1" applyBorder="1" applyAlignment="1" applyProtection="1">
      <alignment horizontal="center" vertical="center"/>
    </xf>
    <xf numFmtId="0" fontId="31" fillId="14" borderId="6" xfId="0" applyFont="1" applyFill="1" applyBorder="1" applyAlignment="1">
      <alignment horizontal="center" vertical="center"/>
    </xf>
    <xf numFmtId="0" fontId="31" fillId="14" borderId="8" xfId="0" applyFont="1" applyFill="1" applyBorder="1" applyAlignment="1">
      <alignment horizontal="center" vertical="center"/>
    </xf>
    <xf numFmtId="0" fontId="39" fillId="0" borderId="10" xfId="0" applyFont="1" applyBorder="1" applyAlignment="1" applyProtection="1">
      <alignment horizontal="center"/>
    </xf>
    <xf numFmtId="0" fontId="38" fillId="0" borderId="0" xfId="0" applyFont="1" applyAlignment="1">
      <alignment horizontal="center"/>
    </xf>
    <xf numFmtId="0" fontId="9" fillId="0" borderId="4" xfId="0" applyFont="1" applyFill="1" applyBorder="1" applyAlignment="1" applyProtection="1">
      <alignment horizontal="left"/>
    </xf>
    <xf numFmtId="0" fontId="9" fillId="0" borderId="12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4" fontId="9" fillId="13" borderId="3" xfId="0" applyNumberFormat="1" applyFont="1" applyFill="1" applyBorder="1" applyAlignment="1" applyProtection="1">
      <alignment horizontal="right"/>
      <protection locked="0"/>
    </xf>
    <xf numFmtId="4" fontId="9" fillId="13" borderId="4" xfId="0" applyNumberFormat="1" applyFont="1" applyFill="1" applyBorder="1" applyAlignment="1" applyProtection="1">
      <alignment horizontal="right"/>
      <protection locked="0"/>
    </xf>
    <xf numFmtId="4" fontId="9" fillId="13" borderId="5" xfId="0" applyNumberFormat="1" applyFont="1" applyFill="1" applyBorder="1" applyAlignment="1" applyProtection="1">
      <alignment horizontal="right"/>
      <protection locked="0"/>
    </xf>
    <xf numFmtId="0" fontId="9" fillId="0" borderId="5" xfId="0" applyFont="1" applyFill="1" applyBorder="1" applyAlignment="1" applyProtection="1">
      <alignment horizontal="left"/>
    </xf>
    <xf numFmtId="2" fontId="18" fillId="0" borderId="0" xfId="0" applyNumberFormat="1" applyFont="1" applyFill="1" applyBorder="1" applyAlignment="1" applyProtection="1">
      <alignment horizontal="right"/>
    </xf>
    <xf numFmtId="2" fontId="36" fillId="0" borderId="0" xfId="0" applyNumberFormat="1" applyFont="1" applyFill="1" applyBorder="1" applyAlignment="1">
      <alignment horizontal="right"/>
    </xf>
    <xf numFmtId="0" fontId="0" fillId="0" borderId="4" xfId="0" applyFill="1" applyBorder="1" applyAlignment="1" applyProtection="1">
      <alignment horizontal="right"/>
    </xf>
    <xf numFmtId="0" fontId="0" fillId="0" borderId="5" xfId="0" applyFill="1" applyBorder="1" applyAlignment="1" applyProtection="1">
      <alignment horizontal="right"/>
    </xf>
    <xf numFmtId="4" fontId="9" fillId="21" borderId="3" xfId="0" applyNumberFormat="1" applyFont="1" applyFill="1" applyBorder="1" applyAlignment="1" applyProtection="1">
      <alignment horizontal="right"/>
      <protection locked="0"/>
    </xf>
    <xf numFmtId="4" fontId="9" fillId="21" borderId="4" xfId="0" applyNumberFormat="1" applyFont="1" applyFill="1" applyBorder="1" applyAlignment="1" applyProtection="1">
      <alignment horizontal="right"/>
      <protection locked="0"/>
    </xf>
    <xf numFmtId="4" fontId="9" fillId="21" borderId="5" xfId="0" applyNumberFormat="1" applyFont="1" applyFill="1" applyBorder="1" applyAlignment="1" applyProtection="1">
      <alignment horizontal="right"/>
      <protection locked="0"/>
    </xf>
    <xf numFmtId="2" fontId="9" fillId="13" borderId="1" xfId="0" applyNumberFormat="1" applyFont="1" applyFill="1" applyBorder="1" applyAlignment="1" applyProtection="1">
      <alignment horizontal="right"/>
      <protection locked="0"/>
    </xf>
    <xf numFmtId="3" fontId="9" fillId="13" borderId="22" xfId="0" applyNumberFormat="1" applyFont="1" applyFill="1" applyBorder="1" applyAlignment="1" applyProtection="1">
      <alignment horizontal="right"/>
      <protection locked="0"/>
    </xf>
    <xf numFmtId="3" fontId="9" fillId="13" borderId="23" xfId="0" applyNumberFormat="1" applyFont="1" applyFill="1" applyBorder="1" applyAlignment="1" applyProtection="1">
      <alignment horizontal="right"/>
      <protection locked="0"/>
    </xf>
    <xf numFmtId="0" fontId="10" fillId="0" borderId="6" xfId="0" applyFont="1" applyBorder="1" applyAlignment="1" applyProtection="1">
      <alignment horizontal="center"/>
    </xf>
    <xf numFmtId="0" fontId="10" fillId="0" borderId="7" xfId="0" applyFont="1" applyBorder="1" applyAlignment="1" applyProtection="1">
      <alignment horizontal="center"/>
    </xf>
    <xf numFmtId="0" fontId="10" fillId="0" borderId="8" xfId="0" applyFont="1" applyBorder="1" applyAlignment="1" applyProtection="1">
      <alignment horizontal="center"/>
    </xf>
    <xf numFmtId="0" fontId="9" fillId="0" borderId="1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4" fontId="9" fillId="0" borderId="4" xfId="0" applyNumberFormat="1" applyFont="1" applyBorder="1" applyAlignment="1" applyProtection="1">
      <alignment horizontal="right"/>
    </xf>
    <xf numFmtId="4" fontId="9" fillId="0" borderId="5" xfId="0" applyNumberFormat="1" applyFont="1" applyBorder="1" applyAlignment="1" applyProtection="1">
      <alignment horizontal="right"/>
    </xf>
    <xf numFmtId="4" fontId="10" fillId="0" borderId="0" xfId="0" applyNumberFormat="1" applyFont="1" applyBorder="1" applyAlignment="1" applyProtection="1">
      <alignment horizontal="right"/>
    </xf>
    <xf numFmtId="4" fontId="10" fillId="0" borderId="5" xfId="0" applyNumberFormat="1" applyFont="1" applyBorder="1" applyAlignment="1" applyProtection="1">
      <alignment horizontal="right"/>
    </xf>
    <xf numFmtId="4" fontId="10" fillId="0" borderId="14" xfId="0" applyNumberFormat="1" applyFont="1" applyBorder="1" applyAlignment="1" applyProtection="1">
      <alignment horizontal="right"/>
    </xf>
    <xf numFmtId="4" fontId="9" fillId="0" borderId="3" xfId="0" applyNumberFormat="1" applyFont="1" applyBorder="1" applyAlignment="1" applyProtection="1">
      <alignment horizontal="right"/>
    </xf>
    <xf numFmtId="0" fontId="9" fillId="0" borderId="5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6" fillId="13" borderId="1" xfId="0" applyFont="1" applyFill="1" applyBorder="1" applyAlignment="1" applyProtection="1">
      <alignment horizontal="left"/>
      <protection locked="0"/>
    </xf>
    <xf numFmtId="0" fontId="6" fillId="13" borderId="2" xfId="0" applyFont="1" applyFill="1" applyBorder="1" applyAlignment="1" applyProtection="1">
      <alignment horizontal="left"/>
      <protection locked="0"/>
    </xf>
    <xf numFmtId="164" fontId="0" fillId="0" borderId="3" xfId="0" applyNumberFormat="1" applyFill="1" applyBorder="1" applyAlignment="1" applyProtection="1">
      <alignment horizontal="center"/>
    </xf>
    <xf numFmtId="164" fontId="0" fillId="0" borderId="4" xfId="0" applyNumberFormat="1" applyFill="1" applyBorder="1" applyAlignment="1" applyProtection="1">
      <alignment horizontal="center"/>
    </xf>
    <xf numFmtId="165" fontId="0" fillId="13" borderId="4" xfId="0" applyNumberFormat="1" applyFill="1" applyBorder="1" applyAlignment="1" applyProtection="1">
      <alignment horizontal="left"/>
      <protection locked="0"/>
    </xf>
    <xf numFmtId="165" fontId="0" fillId="13" borderId="5" xfId="0" applyNumberFormat="1" applyFill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</xf>
    <xf numFmtId="0" fontId="9" fillId="0" borderId="7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0" fontId="10" fillId="0" borderId="1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11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4" fontId="9" fillId="0" borderId="12" xfId="0" applyNumberFormat="1" applyFont="1" applyBorder="1" applyAlignment="1" applyProtection="1">
      <alignment horizontal="right"/>
    </xf>
    <xf numFmtId="4" fontId="9" fillId="0" borderId="1" xfId="0" applyNumberFormat="1" applyFont="1" applyBorder="1" applyAlignment="1" applyProtection="1">
      <alignment horizontal="right"/>
    </xf>
    <xf numFmtId="4" fontId="9" fillId="0" borderId="2" xfId="0" applyNumberFormat="1" applyFont="1" applyBorder="1" applyAlignment="1" applyProtection="1">
      <alignment horizontal="right"/>
    </xf>
    <xf numFmtId="4" fontId="10" fillId="0" borderId="4" xfId="0" applyNumberFormat="1" applyFont="1" applyBorder="1" applyAlignment="1" applyProtection="1">
      <alignment horizontal="right"/>
    </xf>
    <xf numFmtId="4" fontId="9" fillId="13" borderId="12" xfId="0" applyNumberFormat="1" applyFont="1" applyFill="1" applyBorder="1" applyAlignment="1" applyProtection="1">
      <alignment horizontal="right"/>
      <protection locked="0"/>
    </xf>
    <xf numFmtId="4" fontId="9" fillId="13" borderId="1" xfId="0" applyNumberFormat="1" applyFont="1" applyFill="1" applyBorder="1" applyAlignment="1" applyProtection="1">
      <alignment horizontal="right"/>
      <protection locked="0"/>
    </xf>
    <xf numFmtId="4" fontId="9" fillId="13" borderId="2" xfId="0" applyNumberFormat="1" applyFont="1" applyFill="1" applyBorder="1" applyAlignment="1" applyProtection="1">
      <alignment horizontal="right"/>
      <protection locked="0"/>
    </xf>
    <xf numFmtId="0" fontId="9" fillId="13" borderId="25" xfId="0" applyFont="1" applyFill="1" applyBorder="1" applyAlignment="1" applyProtection="1">
      <alignment horizontal="left"/>
      <protection locked="0"/>
    </xf>
    <xf numFmtId="0" fontId="9" fillId="13" borderId="26" xfId="0" applyFont="1" applyFill="1" applyBorder="1" applyAlignment="1" applyProtection="1">
      <alignment horizontal="left"/>
      <protection locked="0"/>
    </xf>
    <xf numFmtId="0" fontId="9" fillId="13" borderId="28" xfId="0" applyFont="1" applyFill="1" applyBorder="1" applyAlignment="1" applyProtection="1">
      <alignment horizontal="left"/>
      <protection locked="0"/>
    </xf>
    <xf numFmtId="0" fontId="9" fillId="13" borderId="29" xfId="0" applyFont="1" applyFill="1" applyBorder="1" applyAlignment="1" applyProtection="1">
      <alignment horizontal="left"/>
      <protection locked="0"/>
    </xf>
    <xf numFmtId="166" fontId="9" fillId="13" borderId="28" xfId="0" applyNumberFormat="1" applyFont="1" applyFill="1" applyBorder="1" applyAlignment="1" applyProtection="1">
      <alignment horizontal="right"/>
      <protection locked="0"/>
    </xf>
    <xf numFmtId="3" fontId="9" fillId="0" borderId="22" xfId="0" applyNumberFormat="1" applyFont="1" applyBorder="1" applyAlignment="1" applyProtection="1">
      <alignment horizontal="right"/>
    </xf>
    <xf numFmtId="3" fontId="9" fillId="0" borderId="23" xfId="0" applyNumberFormat="1" applyFont="1" applyBorder="1" applyAlignment="1" applyProtection="1">
      <alignment horizontal="right"/>
    </xf>
    <xf numFmtId="3" fontId="9" fillId="13" borderId="17" xfId="0" applyNumberFormat="1" applyFont="1" applyFill="1" applyBorder="1" applyAlignment="1" applyProtection="1">
      <alignment horizontal="right"/>
      <protection locked="0"/>
    </xf>
    <xf numFmtId="3" fontId="9" fillId="13" borderId="18" xfId="0" applyNumberFormat="1" applyFont="1" applyFill="1" applyBorder="1" applyAlignment="1" applyProtection="1">
      <alignment horizontal="right"/>
      <protection locked="0"/>
    </xf>
    <xf numFmtId="4" fontId="31" fillId="0" borderId="0" xfId="0" applyNumberFormat="1" applyFont="1" applyAlignment="1" applyProtection="1">
      <alignment horizontal="right"/>
    </xf>
    <xf numFmtId="0" fontId="15" fillId="0" borderId="0" xfId="0" applyFont="1" applyAlignment="1" applyProtection="1">
      <alignment horizontal="center"/>
    </xf>
    <xf numFmtId="0" fontId="10" fillId="0" borderId="5" xfId="0" applyFont="1" applyBorder="1" applyAlignment="1" applyProtection="1">
      <alignment horizontal="right"/>
    </xf>
    <xf numFmtId="167" fontId="1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172" fontId="37" fillId="14" borderId="1" xfId="0" applyNumberFormat="1" applyFont="1" applyFill="1" applyBorder="1" applyAlignment="1"/>
    <xf numFmtId="172" fontId="0" fillId="0" borderId="1" xfId="0" applyNumberFormat="1" applyBorder="1" applyAlignment="1"/>
    <xf numFmtId="4" fontId="40" fillId="13" borderId="35" xfId="0" applyNumberFormat="1" applyFont="1" applyFill="1" applyBorder="1" applyAlignment="1" applyProtection="1">
      <alignment horizontal="right" vertical="center"/>
    </xf>
    <xf numFmtId="4" fontId="0" fillId="0" borderId="34" xfId="0" applyNumberFormat="1" applyBorder="1" applyAlignment="1">
      <alignment horizontal="right" vertical="center"/>
    </xf>
    <xf numFmtId="4" fontId="40" fillId="17" borderId="35" xfId="0" applyNumberFormat="1" applyFont="1" applyFill="1" applyBorder="1" applyAlignment="1" applyProtection="1">
      <alignment horizontal="right" vertical="center"/>
    </xf>
    <xf numFmtId="4" fontId="0" fillId="17" borderId="34" xfId="0" applyNumberFormat="1" applyFill="1" applyBorder="1" applyAlignment="1">
      <alignment horizontal="right" vertical="center"/>
    </xf>
    <xf numFmtId="4" fontId="5" fillId="24" borderId="0" xfId="2" applyNumberFormat="1" applyFont="1" applyFill="1" applyAlignment="1" applyProtection="1">
      <alignment horizontal="center" vertical="center"/>
    </xf>
    <xf numFmtId="0" fontId="45" fillId="24" borderId="0" xfId="0" applyFont="1" applyFill="1" applyAlignment="1">
      <alignment horizontal="center" vertical="center"/>
    </xf>
    <xf numFmtId="0" fontId="16" fillId="13" borderId="35" xfId="0" applyFont="1" applyFill="1" applyBorder="1" applyAlignment="1" applyProtection="1">
      <alignment horizontal="center" vertical="center" wrapText="1"/>
    </xf>
    <xf numFmtId="0" fontId="0" fillId="13" borderId="9" xfId="0" applyFill="1" applyBorder="1" applyAlignment="1">
      <alignment vertical="center" wrapText="1"/>
    </xf>
    <xf numFmtId="0" fontId="0" fillId="13" borderId="34" xfId="0" applyFill="1" applyBorder="1" applyAlignment="1">
      <alignment vertical="center" wrapText="1"/>
    </xf>
    <xf numFmtId="0" fontId="16" fillId="15" borderId="35" xfId="0" applyFont="1" applyFill="1" applyBorder="1" applyAlignment="1" applyProtection="1">
      <alignment horizontal="center" vertical="center" wrapText="1"/>
    </xf>
    <xf numFmtId="0" fontId="31" fillId="15" borderId="9" xfId="0" applyFont="1" applyFill="1" applyBorder="1" applyAlignment="1">
      <alignment horizontal="center" vertical="center" wrapText="1"/>
    </xf>
    <xf numFmtId="0" fontId="31" fillId="15" borderId="34" xfId="0" applyFont="1" applyFill="1" applyBorder="1" applyAlignment="1">
      <alignment horizontal="center" vertical="center" wrapText="1"/>
    </xf>
    <xf numFmtId="0" fontId="40" fillId="13" borderId="9" xfId="0" applyFont="1" applyFill="1" applyBorder="1" applyAlignment="1">
      <alignment horizontal="center" vertical="center" wrapText="1"/>
    </xf>
    <xf numFmtId="0" fontId="40" fillId="13" borderId="34" xfId="0" applyFont="1" applyFill="1" applyBorder="1" applyAlignment="1">
      <alignment horizontal="center" vertical="center" wrapText="1"/>
    </xf>
    <xf numFmtId="0" fontId="16" fillId="13" borderId="14" xfId="0" applyFont="1" applyFill="1" applyBorder="1" applyAlignment="1" applyProtection="1">
      <alignment horizontal="left" vertical="center" wrapText="1"/>
    </xf>
    <xf numFmtId="0" fontId="41" fillId="13" borderId="14" xfId="0" applyFont="1" applyFill="1" applyBorder="1" applyAlignment="1">
      <alignment horizontal="left" vertical="center" wrapText="1"/>
    </xf>
    <xf numFmtId="4" fontId="16" fillId="13" borderId="35" xfId="0" applyNumberFormat="1" applyFont="1" applyFill="1" applyBorder="1" applyAlignment="1" applyProtection="1">
      <alignment horizontal="right" vertical="center"/>
    </xf>
    <xf numFmtId="0" fontId="9" fillId="13" borderId="3" xfId="0" applyFont="1" applyFill="1" applyBorder="1" applyAlignment="1" applyProtection="1">
      <protection locked="0"/>
    </xf>
    <xf numFmtId="0" fontId="0" fillId="13" borderId="5" xfId="0" applyFill="1" applyBorder="1" applyAlignment="1" applyProtection="1">
      <protection locked="0"/>
    </xf>
    <xf numFmtId="0" fontId="9" fillId="13" borderId="3" xfId="0" applyFont="1" applyFill="1" applyBorder="1" applyAlignment="1" applyProtection="1"/>
    <xf numFmtId="0" fontId="0" fillId="13" borderId="5" xfId="0" applyFill="1" applyBorder="1" applyAlignment="1" applyProtection="1"/>
    <xf numFmtId="167" fontId="42" fillId="13" borderId="10" xfId="0" applyNumberFormat="1" applyFont="1" applyFill="1" applyBorder="1" applyAlignment="1" applyProtection="1">
      <alignment horizontal="center" vertical="center" textRotation="90" wrapText="1"/>
    </xf>
    <xf numFmtId="0" fontId="0" fillId="13" borderId="10" xfId="0" applyFill="1" applyBorder="1" applyAlignment="1">
      <alignment textRotation="90" wrapText="1"/>
    </xf>
    <xf numFmtId="0" fontId="40" fillId="13" borderId="14" xfId="0" applyFont="1" applyFill="1" applyBorder="1" applyAlignment="1" applyProtection="1">
      <alignment horizontal="left" vertical="center" wrapText="1"/>
    </xf>
    <xf numFmtId="0" fontId="3" fillId="17" borderId="0" xfId="0" applyFont="1" applyFill="1" applyAlignment="1" applyProtection="1">
      <alignment horizontal="center" vertical="center"/>
    </xf>
    <xf numFmtId="0" fontId="55" fillId="21" borderId="0" xfId="0" applyFont="1" applyFill="1" applyBorder="1" applyAlignment="1" applyProtection="1">
      <alignment horizontal="center"/>
    </xf>
    <xf numFmtId="0" fontId="34" fillId="13" borderId="3" xfId="0" applyFont="1" applyFill="1" applyBorder="1" applyAlignment="1" applyProtection="1">
      <alignment horizontal="center"/>
      <protection locked="0"/>
    </xf>
    <xf numFmtId="0" fontId="34" fillId="13" borderId="5" xfId="0" applyFont="1" applyFill="1" applyBorder="1" applyAlignment="1" applyProtection="1">
      <alignment horizontal="center"/>
      <protection locked="0"/>
    </xf>
    <xf numFmtId="0" fontId="63" fillId="21" borderId="6" xfId="0" applyFont="1" applyFill="1" applyBorder="1" applyAlignment="1" applyProtection="1">
      <alignment horizontal="center" vertical="center" wrapText="1"/>
    </xf>
    <xf numFmtId="49" fontId="6" fillId="13" borderId="7" xfId="0" applyNumberFormat="1" applyFont="1" applyFill="1" applyBorder="1" applyAlignment="1" applyProtection="1">
      <alignment horizontal="left" vertical="top" wrapText="1"/>
      <protection locked="0"/>
    </xf>
    <xf numFmtId="49" fontId="29" fillId="13" borderId="6" xfId="0" applyNumberFormat="1" applyFont="1" applyFill="1" applyBorder="1" applyAlignment="1" applyProtection="1">
      <alignment horizontal="left" vertical="top" wrapText="1"/>
      <protection locked="0"/>
    </xf>
    <xf numFmtId="49" fontId="29" fillId="13" borderId="8" xfId="0" applyNumberFormat="1" applyFont="1" applyFill="1" applyBorder="1" applyAlignment="1" applyProtection="1">
      <alignment horizontal="left" vertical="top" wrapText="1"/>
      <protection locked="0"/>
    </xf>
    <xf numFmtId="49" fontId="29" fillId="13" borderId="10" xfId="0" applyNumberFormat="1" applyFont="1" applyFill="1" applyBorder="1" applyAlignment="1" applyProtection="1">
      <alignment horizontal="left" vertical="top" wrapText="1"/>
      <protection locked="0"/>
    </xf>
    <xf numFmtId="49" fontId="29" fillId="13" borderId="0" xfId="0" applyNumberFormat="1" applyFont="1" applyFill="1" applyBorder="1" applyAlignment="1" applyProtection="1">
      <alignment horizontal="left" vertical="top" wrapText="1"/>
      <protection locked="0"/>
    </xf>
    <xf numFmtId="49" fontId="29" fillId="13" borderId="11" xfId="0" applyNumberFormat="1" applyFont="1" applyFill="1" applyBorder="1" applyAlignment="1" applyProtection="1">
      <alignment horizontal="left" vertical="top" wrapText="1"/>
      <protection locked="0"/>
    </xf>
    <xf numFmtId="49" fontId="29" fillId="13" borderId="12" xfId="0" applyNumberFormat="1" applyFont="1" applyFill="1" applyBorder="1" applyAlignment="1" applyProtection="1">
      <alignment horizontal="left" vertical="top" wrapText="1"/>
      <protection locked="0"/>
    </xf>
    <xf numFmtId="49" fontId="29" fillId="13" borderId="1" xfId="0" applyNumberFormat="1" applyFont="1" applyFill="1" applyBorder="1" applyAlignment="1" applyProtection="1">
      <alignment horizontal="left" vertical="top" wrapText="1"/>
      <protection locked="0"/>
    </xf>
    <xf numFmtId="49" fontId="29" fillId="13" borderId="2" xfId="0" applyNumberFormat="1" applyFont="1" applyFill="1" applyBorder="1" applyAlignment="1" applyProtection="1">
      <alignment horizontal="left" vertical="top" wrapText="1"/>
      <protection locked="0"/>
    </xf>
    <xf numFmtId="0" fontId="0" fillId="0" borderId="50" xfId="0" applyBorder="1" applyAlignment="1" applyProtection="1"/>
    <xf numFmtId="0" fontId="0" fillId="0" borderId="4" xfId="0" applyBorder="1" applyAlignment="1" applyProtection="1"/>
    <xf numFmtId="0" fontId="0" fillId="0" borderId="5" xfId="0" applyBorder="1" applyAlignment="1" applyProtection="1"/>
    <xf numFmtId="0" fontId="4" fillId="0" borderId="50" xfId="0" applyFont="1" applyBorder="1" applyAlignment="1" applyProtection="1"/>
    <xf numFmtId="0" fontId="4" fillId="0" borderId="4" xfId="0" applyFont="1" applyBorder="1" applyAlignment="1" applyProtection="1"/>
    <xf numFmtId="0" fontId="4" fillId="0" borderId="5" xfId="0" applyFont="1" applyBorder="1" applyAlignment="1" applyProtection="1"/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3" xfId="0" applyFont="1" applyBorder="1" applyAlignment="1" applyProtection="1">
      <alignment horizontal="center"/>
    </xf>
    <xf numFmtId="0" fontId="18" fillId="0" borderId="50" xfId="0" applyFont="1" applyBorder="1" applyAlignment="1" applyProtection="1"/>
    <xf numFmtId="0" fontId="18" fillId="13" borderId="46" xfId="0" applyFont="1" applyFill="1" applyBorder="1" applyAlignment="1" applyProtection="1">
      <protection locked="0"/>
    </xf>
    <xf numFmtId="0" fontId="18" fillId="13" borderId="11" xfId="0" applyFont="1" applyFill="1" applyBorder="1" applyAlignment="1" applyProtection="1">
      <protection locked="0"/>
    </xf>
    <xf numFmtId="0" fontId="4" fillId="0" borderId="5" xfId="0" applyFont="1" applyBorder="1" applyAlignment="1" applyProtection="1">
      <alignment horizontal="center"/>
    </xf>
    <xf numFmtId="0" fontId="18" fillId="0" borderId="48" xfId="0" applyFont="1" applyFill="1" applyBorder="1" applyAlignment="1" applyProtection="1">
      <alignment horizontal="left"/>
    </xf>
    <xf numFmtId="0" fontId="18" fillId="0" borderId="2" xfId="0" applyFont="1" applyFill="1" applyBorder="1" applyAlignment="1" applyProtection="1">
      <alignment horizontal="left"/>
    </xf>
    <xf numFmtId="0" fontId="18" fillId="0" borderId="46" xfId="0" applyFont="1" applyBorder="1" applyAlignment="1" applyProtection="1"/>
    <xf numFmtId="0" fontId="18" fillId="0" borderId="11" xfId="0" applyFont="1" applyBorder="1" applyAlignment="1" applyProtection="1"/>
    <xf numFmtId="0" fontId="0" fillId="13" borderId="48" xfId="0" applyFill="1" applyBorder="1" applyAlignment="1" applyProtection="1">
      <alignment horizontal="center"/>
      <protection locked="0"/>
    </xf>
    <xf numFmtId="0" fontId="0" fillId="13" borderId="2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/>
    <xf numFmtId="0" fontId="18" fillId="0" borderId="46" xfId="0" applyFont="1" applyBorder="1" applyAlignment="1" applyProtection="1">
      <alignment horizontal="left"/>
    </xf>
    <xf numFmtId="0" fontId="18" fillId="0" borderId="11" xfId="0" applyFont="1" applyBorder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4" fillId="0" borderId="52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48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0" fillId="13" borderId="11" xfId="0" applyFill="1" applyBorder="1" applyAlignment="1" applyProtection="1">
      <protection locked="0"/>
    </xf>
    <xf numFmtId="0" fontId="0" fillId="13" borderId="46" xfId="0" applyFill="1" applyBorder="1" applyAlignment="1" applyProtection="1">
      <protection locked="0"/>
    </xf>
    <xf numFmtId="0" fontId="18" fillId="13" borderId="48" xfId="0" applyFont="1" applyFill="1" applyBorder="1" applyAlignment="1" applyProtection="1">
      <alignment horizontal="center"/>
      <protection locked="0"/>
    </xf>
    <xf numFmtId="0" fontId="18" fillId="13" borderId="2" xfId="0" applyFont="1" applyFill="1" applyBorder="1" applyAlignment="1" applyProtection="1">
      <alignment horizontal="center"/>
      <protection locked="0"/>
    </xf>
    <xf numFmtId="0" fontId="5" fillId="0" borderId="43" xfId="0" applyFont="1" applyFill="1" applyBorder="1" applyAlignment="1" applyProtection="1">
      <alignment horizontal="center"/>
    </xf>
    <xf numFmtId="0" fontId="5" fillId="0" borderId="44" xfId="0" applyFont="1" applyFill="1" applyBorder="1" applyAlignment="1" applyProtection="1">
      <alignment horizontal="center"/>
    </xf>
    <xf numFmtId="0" fontId="5" fillId="0" borderId="45" xfId="0" applyFont="1" applyFill="1" applyBorder="1" applyAlignment="1" applyProtection="1">
      <alignment horizontal="center"/>
    </xf>
    <xf numFmtId="0" fontId="18" fillId="0" borderId="52" xfId="0" applyFont="1" applyBorder="1" applyAlignment="1" applyProtection="1"/>
    <xf numFmtId="0" fontId="0" fillId="0" borderId="6" xfId="0" applyBorder="1" applyAlignment="1" applyProtection="1"/>
    <xf numFmtId="0" fontId="0" fillId="0" borderId="8" xfId="0" applyBorder="1" applyAlignment="1" applyProtection="1"/>
    <xf numFmtId="0" fontId="0" fillId="0" borderId="0" xfId="0" applyBorder="1" applyAlignment="1" applyProtection="1"/>
    <xf numFmtId="0" fontId="4" fillId="0" borderId="52" xfId="0" applyFont="1" applyBorder="1" applyAlignment="1" applyProtection="1">
      <alignment horizontal="left" vertical="center"/>
    </xf>
    <xf numFmtId="0" fontId="52" fillId="0" borderId="48" xfId="0" applyFont="1" applyBorder="1" applyAlignment="1">
      <alignment horizontal="left" vertical="center"/>
    </xf>
    <xf numFmtId="0" fontId="18" fillId="0" borderId="6" xfId="0" applyFont="1" applyFill="1" applyBorder="1" applyAlignment="1" applyProtection="1">
      <alignment horizontal="left" vertical="center"/>
    </xf>
    <xf numFmtId="0" fontId="36" fillId="0" borderId="6" xfId="0" applyFont="1" applyFill="1" applyBorder="1" applyAlignment="1">
      <alignment horizontal="left" vertical="center"/>
    </xf>
    <xf numFmtId="0" fontId="36" fillId="0" borderId="5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49" xfId="0" applyFont="1" applyFill="1" applyBorder="1" applyAlignment="1">
      <alignment horizontal="left" vertical="center"/>
    </xf>
    <xf numFmtId="0" fontId="64" fillId="0" borderId="6" xfId="0" applyFont="1" applyBorder="1" applyAlignment="1" applyProtection="1">
      <alignment horizontal="center" vertical="center" wrapText="1"/>
    </xf>
    <xf numFmtId="0" fontId="64" fillId="0" borderId="51" xfId="0" applyFont="1" applyBorder="1" applyAlignment="1" applyProtection="1">
      <alignment horizontal="center" vertical="center" wrapText="1"/>
    </xf>
    <xf numFmtId="0" fontId="64" fillId="0" borderId="0" xfId="0" applyFont="1" applyBorder="1" applyAlignment="1" applyProtection="1">
      <alignment horizontal="center" vertical="center" wrapText="1"/>
    </xf>
    <xf numFmtId="0" fontId="64" fillId="0" borderId="47" xfId="0" applyFont="1" applyBorder="1" applyAlignment="1" applyProtection="1">
      <alignment horizontal="center" vertical="center" wrapText="1"/>
    </xf>
    <xf numFmtId="0" fontId="0" fillId="13" borderId="48" xfId="0" applyFill="1" applyBorder="1" applyAlignment="1" applyProtection="1">
      <protection locked="0"/>
    </xf>
    <xf numFmtId="0" fontId="0" fillId="13" borderId="1" xfId="0" applyFill="1" applyBorder="1" applyAlignment="1" applyProtection="1">
      <protection locked="0"/>
    </xf>
    <xf numFmtId="0" fontId="0" fillId="13" borderId="2" xfId="0" applyFill="1" applyBorder="1" applyAlignment="1" applyProtection="1">
      <protection locked="0"/>
    </xf>
    <xf numFmtId="0" fontId="0" fillId="0" borderId="52" xfId="0" applyBorder="1" applyAlignment="1" applyProtection="1"/>
    <xf numFmtId="0" fontId="0" fillId="0" borderId="46" xfId="0" applyBorder="1" applyAlignment="1" applyProtection="1"/>
    <xf numFmtId="0" fontId="0" fillId="0" borderId="48" xfId="0" applyBorder="1" applyAlignment="1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3" fontId="6" fillId="13" borderId="6" xfId="0" applyNumberFormat="1" applyFont="1" applyFill="1" applyBorder="1" applyAlignment="1">
      <alignment horizontal="center" vertical="center"/>
    </xf>
    <xf numFmtId="3" fontId="6" fillId="13" borderId="51" xfId="0" applyNumberFormat="1" applyFont="1" applyFill="1" applyBorder="1" applyAlignment="1">
      <alignment horizontal="center" vertical="center"/>
    </xf>
    <xf numFmtId="0" fontId="17" fillId="0" borderId="77" xfId="0" applyFont="1" applyFill="1" applyBorder="1" applyAlignment="1" applyProtection="1">
      <alignment horizontal="left"/>
    </xf>
    <xf numFmtId="0" fontId="17" fillId="0" borderId="4" xfId="0" applyFont="1" applyFill="1" applyBorder="1" applyAlignment="1" applyProtection="1">
      <alignment horizontal="left"/>
    </xf>
    <xf numFmtId="0" fontId="50" fillId="24" borderId="4" xfId="0" applyFont="1" applyFill="1" applyBorder="1" applyAlignment="1" applyProtection="1">
      <alignment horizontal="center" vertical="center"/>
    </xf>
    <xf numFmtId="0" fontId="50" fillId="24" borderId="5" xfId="0" applyFont="1" applyFill="1" applyBorder="1" applyAlignment="1" applyProtection="1">
      <alignment horizontal="center" vertical="center"/>
    </xf>
    <xf numFmtId="0" fontId="5" fillId="0" borderId="62" xfId="0" applyFont="1" applyFill="1" applyBorder="1" applyAlignment="1" applyProtection="1">
      <alignment horizontal="left"/>
    </xf>
    <xf numFmtId="0" fontId="5" fillId="0" borderId="28" xfId="0" applyFont="1" applyFill="1" applyBorder="1" applyAlignment="1" applyProtection="1">
      <alignment horizontal="left"/>
    </xf>
    <xf numFmtId="0" fontId="5" fillId="0" borderId="70" xfId="0" applyFont="1" applyFill="1" applyBorder="1" applyAlignment="1" applyProtection="1">
      <alignment horizontal="left"/>
    </xf>
    <xf numFmtId="0" fontId="44" fillId="0" borderId="50" xfId="0" applyFont="1" applyFill="1" applyBorder="1" applyAlignment="1" applyProtection="1">
      <alignment horizontal="center"/>
    </xf>
    <xf numFmtId="0" fontId="44" fillId="0" borderId="4" xfId="0" applyFont="1" applyFill="1" applyBorder="1" applyAlignment="1" applyProtection="1">
      <alignment horizontal="center"/>
    </xf>
    <xf numFmtId="0" fontId="44" fillId="0" borderId="53" xfId="0" applyFont="1" applyFill="1" applyBorder="1" applyAlignment="1" applyProtection="1">
      <alignment horizontal="center"/>
    </xf>
    <xf numFmtId="0" fontId="4" fillId="0" borderId="77" xfId="0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/>
    </xf>
    <xf numFmtId="0" fontId="4" fillId="0" borderId="78" xfId="0" applyFont="1" applyFill="1" applyBorder="1" applyAlignment="1" applyProtection="1">
      <alignment horizontal="left"/>
    </xf>
    <xf numFmtId="0" fontId="4" fillId="0" borderId="77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/>
    </xf>
    <xf numFmtId="0" fontId="4" fillId="0" borderId="78" xfId="0" applyFont="1" applyFill="1" applyBorder="1" applyAlignment="1" applyProtection="1">
      <alignment horizontal="center"/>
    </xf>
    <xf numFmtId="4" fontId="4" fillId="13" borderId="3" xfId="0" applyNumberFormat="1" applyFont="1" applyFill="1" applyBorder="1" applyAlignment="1" applyProtection="1">
      <alignment horizontal="center" vertical="center"/>
      <protection locked="0"/>
    </xf>
    <xf numFmtId="4" fontId="4" fillId="13" borderId="5" xfId="0" applyNumberFormat="1" applyFont="1" applyFill="1" applyBorder="1" applyAlignment="1" applyProtection="1">
      <alignment horizontal="center" vertical="center"/>
      <protection locked="0"/>
    </xf>
    <xf numFmtId="4" fontId="4" fillId="13" borderId="53" xfId="0" applyNumberFormat="1" applyFont="1" applyFill="1" applyBorder="1" applyAlignment="1" applyProtection="1">
      <alignment horizontal="center" vertical="center"/>
      <protection locked="0"/>
    </xf>
    <xf numFmtId="4" fontId="4" fillId="18" borderId="12" xfId="0" applyNumberFormat="1" applyFont="1" applyFill="1" applyBorder="1" applyAlignment="1" applyProtection="1">
      <alignment horizontal="center" vertical="center"/>
    </xf>
    <xf numFmtId="4" fontId="4" fillId="18" borderId="2" xfId="0" applyNumberFormat="1" applyFont="1" applyFill="1" applyBorder="1" applyAlignment="1" applyProtection="1">
      <alignment horizontal="center" vertical="center"/>
    </xf>
    <xf numFmtId="4" fontId="4" fillId="24" borderId="3" xfId="0" applyNumberFormat="1" applyFont="1" applyFill="1" applyBorder="1" applyAlignment="1" applyProtection="1">
      <alignment horizontal="center" vertical="center"/>
    </xf>
    <xf numFmtId="4" fontId="4" fillId="24" borderId="53" xfId="0" applyNumberFormat="1" applyFont="1" applyFill="1" applyBorder="1" applyAlignment="1" applyProtection="1">
      <alignment horizontal="center" vertical="center"/>
    </xf>
    <xf numFmtId="0" fontId="6" fillId="0" borderId="62" xfId="0" applyFont="1" applyBorder="1" applyAlignment="1" applyProtection="1">
      <alignment vertical="center"/>
    </xf>
    <xf numFmtId="0" fontId="6" fillId="0" borderId="99" xfId="0" applyFont="1" applyBorder="1" applyAlignment="1" applyProtection="1">
      <alignment vertical="center"/>
    </xf>
    <xf numFmtId="0" fontId="16" fillId="0" borderId="62" xfId="0" applyFont="1" applyBorder="1" applyAlignment="1" applyProtection="1">
      <alignment horizontal="left"/>
    </xf>
    <xf numFmtId="0" fontId="16" fillId="0" borderId="99" xfId="0" applyFont="1" applyBorder="1" applyAlignment="1" applyProtection="1">
      <alignment horizontal="left"/>
    </xf>
    <xf numFmtId="0" fontId="6" fillId="0" borderId="31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6" fillId="0" borderId="99" xfId="0" applyFont="1" applyBorder="1" applyAlignment="1" applyProtection="1">
      <alignment horizontal="left" vertical="center"/>
    </xf>
    <xf numFmtId="0" fontId="16" fillId="0" borderId="73" xfId="0" applyFont="1" applyBorder="1" applyAlignment="1" applyProtection="1">
      <alignment horizontal="center" vertical="center" textRotation="90"/>
    </xf>
    <xf numFmtId="0" fontId="0" fillId="0" borderId="60" xfId="0" applyBorder="1" applyProtection="1"/>
    <xf numFmtId="0" fontId="0" fillId="0" borderId="61" xfId="0" applyBorder="1" applyProtection="1"/>
    <xf numFmtId="0" fontId="6" fillId="0" borderId="74" xfId="0" applyFont="1" applyBorder="1" applyAlignment="1" applyProtection="1">
      <alignment horizontal="left" vertical="center"/>
    </xf>
    <xf numFmtId="0" fontId="6" fillId="0" borderId="73" xfId="0" applyFont="1" applyBorder="1" applyAlignment="1" applyProtection="1">
      <alignment horizontal="left" vertical="center"/>
    </xf>
    <xf numFmtId="0" fontId="16" fillId="0" borderId="59" xfId="0" applyFont="1" applyBorder="1" applyAlignment="1" applyProtection="1">
      <alignment horizontal="left" vertical="center" indent="3"/>
    </xf>
    <xf numFmtId="0" fontId="16" fillId="0" borderId="60" xfId="0" applyFont="1" applyBorder="1" applyAlignment="1" applyProtection="1">
      <alignment horizontal="left" vertical="center" indent="3"/>
    </xf>
    <xf numFmtId="0" fontId="6" fillId="0" borderId="59" xfId="0" applyFont="1" applyBorder="1" applyAlignment="1" applyProtection="1">
      <alignment horizontal="left" vertical="center"/>
    </xf>
    <xf numFmtId="0" fontId="6" fillId="0" borderId="60" xfId="0" applyFont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/>
    </xf>
    <xf numFmtId="0" fontId="30" fillId="0" borderId="1" xfId="0" applyFont="1" applyFill="1" applyBorder="1" applyAlignment="1" applyProtection="1"/>
    <xf numFmtId="0" fontId="5" fillId="0" borderId="65" xfId="0" applyFont="1" applyFill="1" applyBorder="1" applyAlignment="1" applyProtection="1">
      <alignment horizontal="center"/>
    </xf>
    <xf numFmtId="0" fontId="30" fillId="0" borderId="1" xfId="0" applyFont="1" applyFill="1" applyBorder="1" applyAlignment="1" applyProtection="1">
      <alignment horizontal="center"/>
    </xf>
    <xf numFmtId="0" fontId="30" fillId="0" borderId="49" xfId="0" applyFont="1" applyFill="1" applyBorder="1" applyAlignment="1" applyProtection="1">
      <alignment horizontal="center"/>
    </xf>
    <xf numFmtId="3" fontId="6" fillId="0" borderId="84" xfId="0" applyNumberFormat="1" applyFont="1" applyBorder="1" applyAlignment="1" applyProtection="1">
      <alignment horizontal="left" vertical="center"/>
    </xf>
    <xf numFmtId="3" fontId="6" fillId="0" borderId="25" xfId="0" applyNumberFormat="1" applyFont="1" applyBorder="1" applyAlignment="1" applyProtection="1">
      <alignment horizontal="left" vertical="center"/>
    </xf>
    <xf numFmtId="3" fontId="6" fillId="13" borderId="25" xfId="0" applyNumberFormat="1" applyFont="1" applyFill="1" applyBorder="1" applyAlignment="1" applyProtection="1">
      <alignment horizontal="left" vertical="center"/>
      <protection locked="0"/>
    </xf>
    <xf numFmtId="3" fontId="6" fillId="13" borderId="85" xfId="0" applyNumberFormat="1" applyFont="1" applyFill="1" applyBorder="1" applyAlignment="1" applyProtection="1">
      <alignment horizontal="left" vertical="center"/>
      <protection locked="0"/>
    </xf>
    <xf numFmtId="171" fontId="6" fillId="0" borderId="86" xfId="0" applyNumberFormat="1" applyFont="1" applyBorder="1" applyAlignment="1" applyProtection="1">
      <alignment horizontal="left" vertical="center"/>
    </xf>
    <xf numFmtId="171" fontId="6" fillId="0" borderId="21" xfId="0" applyNumberFormat="1" applyFont="1" applyBorder="1" applyAlignment="1" applyProtection="1">
      <alignment horizontal="left" vertical="center"/>
    </xf>
    <xf numFmtId="3" fontId="9" fillId="0" borderId="3" xfId="0" applyNumberFormat="1" applyFont="1" applyBorder="1" applyAlignment="1" applyProtection="1">
      <alignment horizontal="center" vertical="center"/>
    </xf>
    <xf numFmtId="3" fontId="9" fillId="0" borderId="4" xfId="0" applyNumberFormat="1" applyFont="1" applyBorder="1" applyAlignment="1" applyProtection="1">
      <alignment horizontal="center" vertical="center"/>
    </xf>
    <xf numFmtId="3" fontId="9" fillId="0" borderId="53" xfId="0" applyNumberFormat="1" applyFont="1" applyBorder="1" applyAlignment="1" applyProtection="1">
      <alignment horizontal="center" vertical="center"/>
    </xf>
    <xf numFmtId="0" fontId="16" fillId="0" borderId="90" xfId="0" applyFont="1" applyBorder="1" applyAlignment="1" applyProtection="1">
      <alignment horizontal="center" vertical="center" textRotation="90"/>
    </xf>
    <xf numFmtId="0" fontId="16" fillId="0" borderId="60" xfId="0" applyFont="1" applyBorder="1" applyAlignment="1" applyProtection="1">
      <alignment horizontal="center" vertical="center" textRotation="90"/>
    </xf>
    <xf numFmtId="0" fontId="16" fillId="0" borderId="61" xfId="0" applyFont="1" applyBorder="1" applyAlignment="1" applyProtection="1">
      <alignment horizontal="center" vertical="center" textRotation="90"/>
    </xf>
    <xf numFmtId="0" fontId="16" fillId="0" borderId="91" xfId="0" applyFont="1" applyFill="1" applyBorder="1" applyAlignment="1" applyProtection="1">
      <alignment horizontal="left" vertical="center"/>
    </xf>
    <xf numFmtId="0" fontId="16" fillId="0" borderId="90" xfId="0" applyFont="1" applyFill="1" applyBorder="1" applyAlignment="1" applyProtection="1">
      <alignment horizontal="left" vertical="center"/>
    </xf>
    <xf numFmtId="0" fontId="16" fillId="13" borderId="59" xfId="0" applyFont="1" applyFill="1" applyBorder="1" applyAlignment="1" applyProtection="1">
      <alignment horizontal="left" vertical="center" indent="3"/>
      <protection locked="0"/>
    </xf>
    <xf numFmtId="0" fontId="16" fillId="13" borderId="60" xfId="0" applyFont="1" applyFill="1" applyBorder="1" applyAlignment="1" applyProtection="1">
      <alignment horizontal="left" vertical="center" indent="3"/>
      <protection locked="0"/>
    </xf>
    <xf numFmtId="0" fontId="16" fillId="0" borderId="59" xfId="0" applyFont="1" applyFill="1" applyBorder="1" applyAlignment="1" applyProtection="1">
      <alignment horizontal="left" vertical="center"/>
    </xf>
    <xf numFmtId="0" fontId="16" fillId="0" borderId="60" xfId="0" applyFont="1" applyFill="1" applyBorder="1" applyAlignment="1" applyProtection="1">
      <alignment horizontal="left" vertical="center"/>
    </xf>
    <xf numFmtId="0" fontId="6" fillId="0" borderId="59" xfId="0" applyFont="1" applyFill="1" applyBorder="1" applyAlignment="1" applyProtection="1">
      <alignment horizontal="left" vertical="center"/>
    </xf>
    <xf numFmtId="0" fontId="6" fillId="0" borderId="60" xfId="0" applyFont="1" applyFill="1" applyBorder="1" applyAlignment="1" applyProtection="1">
      <alignment horizontal="left" vertical="center"/>
    </xf>
    <xf numFmtId="0" fontId="6" fillId="0" borderId="59" xfId="0" applyFont="1" applyFill="1" applyBorder="1" applyAlignment="1" applyProtection="1">
      <alignment horizontal="left"/>
    </xf>
    <xf numFmtId="0" fontId="6" fillId="0" borderId="60" xfId="0" applyFont="1" applyFill="1" applyBorder="1" applyAlignment="1" applyProtection="1">
      <alignment horizontal="left"/>
    </xf>
    <xf numFmtId="0" fontId="16" fillId="0" borderId="94" xfId="0" applyFont="1" applyFill="1" applyBorder="1" applyAlignment="1" applyProtection="1">
      <alignment horizontal="left" vertical="center" indent="3"/>
    </xf>
    <xf numFmtId="0" fontId="16" fillId="0" borderId="61" xfId="0" applyFont="1" applyFill="1" applyBorder="1" applyAlignment="1" applyProtection="1">
      <alignment horizontal="left" vertical="center" indent="3"/>
    </xf>
    <xf numFmtId="49" fontId="62" fillId="0" borderId="21" xfId="0" applyNumberFormat="1" applyFont="1" applyFill="1" applyBorder="1" applyAlignment="1" applyProtection="1">
      <alignment horizontal="center" vertical="center"/>
      <protection locked="0"/>
    </xf>
    <xf numFmtId="49" fontId="16" fillId="0" borderId="74" xfId="0" applyNumberFormat="1" applyFont="1" applyBorder="1" applyAlignment="1" applyProtection="1">
      <alignment vertical="center"/>
    </xf>
    <xf numFmtId="49" fontId="16" fillId="0" borderId="73" xfId="0" applyNumberFormat="1" applyFont="1" applyBorder="1" applyAlignment="1" applyProtection="1">
      <alignment vertical="center"/>
    </xf>
    <xf numFmtId="49" fontId="16" fillId="0" borderId="59" xfId="0" applyNumberFormat="1" applyFont="1" applyBorder="1" applyAlignment="1" applyProtection="1">
      <alignment vertical="center"/>
    </xf>
    <xf numFmtId="49" fontId="16" fillId="0" borderId="60" xfId="0" applyNumberFormat="1" applyFont="1" applyBorder="1" applyAlignment="1" applyProtection="1">
      <alignment vertical="center"/>
    </xf>
    <xf numFmtId="49" fontId="5" fillId="0" borderId="16" xfId="0" applyNumberFormat="1" applyFont="1" applyBorder="1" applyAlignment="1" applyProtection="1">
      <alignment horizontal="left" vertical="center"/>
    </xf>
    <xf numFmtId="49" fontId="5" fillId="0" borderId="61" xfId="0" applyNumberFormat="1" applyFont="1" applyBorder="1" applyAlignment="1" applyProtection="1">
      <alignment horizontal="left" vertical="center"/>
    </xf>
    <xf numFmtId="0" fontId="6" fillId="0" borderId="31" xfId="0" applyFont="1" applyBorder="1" applyAlignment="1" applyProtection="1">
      <alignment horizontal="left"/>
    </xf>
    <xf numFmtId="0" fontId="6" fillId="0" borderId="28" xfId="0" applyFont="1" applyBorder="1" applyAlignment="1" applyProtection="1">
      <alignment horizontal="left"/>
    </xf>
    <xf numFmtId="0" fontId="6" fillId="0" borderId="99" xfId="0" applyFont="1" applyBorder="1" applyAlignment="1" applyProtection="1">
      <alignment horizontal="left"/>
    </xf>
    <xf numFmtId="0" fontId="16" fillId="0" borderId="59" xfId="0" applyFont="1" applyBorder="1" applyAlignment="1" applyProtection="1">
      <alignment horizontal="left"/>
    </xf>
    <xf numFmtId="0" fontId="16" fillId="0" borderId="60" xfId="0" applyFont="1" applyBorder="1" applyAlignment="1" applyProtection="1">
      <alignment horizontal="left"/>
    </xf>
    <xf numFmtId="0" fontId="16" fillId="0" borderId="59" xfId="0" applyFont="1" applyBorder="1" applyAlignment="1" applyProtection="1">
      <alignment horizontal="left" vertical="center"/>
    </xf>
    <xf numFmtId="0" fontId="16" fillId="0" borderId="60" xfId="0" applyFont="1" applyBorder="1" applyAlignment="1" applyProtection="1">
      <alignment horizontal="left" vertical="center"/>
    </xf>
    <xf numFmtId="0" fontId="16" fillId="0" borderId="59" xfId="0" applyFont="1" applyBorder="1" applyAlignment="1" applyProtection="1">
      <alignment horizontal="left" vertical="center" indent="6"/>
    </xf>
    <xf numFmtId="0" fontId="16" fillId="0" borderId="60" xfId="0" applyFont="1" applyBorder="1" applyAlignment="1" applyProtection="1">
      <alignment horizontal="left" vertical="center" indent="6"/>
    </xf>
    <xf numFmtId="0" fontId="16" fillId="0" borderId="94" xfId="0" applyFont="1" applyBorder="1" applyAlignment="1" applyProtection="1">
      <alignment horizontal="left" vertical="center" indent="6"/>
    </xf>
    <xf numFmtId="0" fontId="16" fillId="0" borderId="61" xfId="0" applyFont="1" applyBorder="1" applyAlignment="1" applyProtection="1">
      <alignment horizontal="left" vertical="center" indent="6"/>
    </xf>
    <xf numFmtId="49" fontId="16" fillId="0" borderId="59" xfId="0" applyNumberFormat="1" applyFont="1" applyBorder="1" applyAlignment="1" applyProtection="1">
      <alignment vertical="center" wrapText="1"/>
    </xf>
    <xf numFmtId="49" fontId="16" fillId="0" borderId="60" xfId="0" applyNumberFormat="1" applyFont="1" applyBorder="1" applyAlignment="1" applyProtection="1">
      <alignment vertical="center" wrapText="1"/>
    </xf>
    <xf numFmtId="49" fontId="16" fillId="0" borderId="69" xfId="0" applyNumberFormat="1" applyFont="1" applyBorder="1" applyAlignment="1" applyProtection="1">
      <alignment horizontal="left" vertical="center"/>
    </xf>
    <xf numFmtId="49" fontId="16" fillId="0" borderId="73" xfId="0" applyNumberFormat="1" applyFont="1" applyBorder="1" applyAlignment="1" applyProtection="1">
      <alignment horizontal="left" vertical="center"/>
    </xf>
    <xf numFmtId="49" fontId="5" fillId="0" borderId="31" xfId="0" applyNumberFormat="1" applyFont="1" applyBorder="1" applyAlignment="1" applyProtection="1">
      <alignment horizontal="left"/>
    </xf>
    <xf numFmtId="49" fontId="5" fillId="0" borderId="28" xfId="0" applyNumberFormat="1" applyFont="1" applyBorder="1" applyAlignment="1" applyProtection="1">
      <alignment horizontal="left"/>
    </xf>
    <xf numFmtId="49" fontId="5" fillId="0" borderId="99" xfId="0" applyNumberFormat="1" applyFont="1" applyBorder="1" applyAlignment="1" applyProtection="1">
      <alignment horizontal="left"/>
    </xf>
    <xf numFmtId="3" fontId="6" fillId="0" borderId="97" xfId="0" applyNumberFormat="1" applyFont="1" applyFill="1" applyBorder="1" applyAlignment="1" applyProtection="1">
      <alignment vertical="center"/>
    </xf>
    <xf numFmtId="3" fontId="6" fillId="0" borderId="93" xfId="0" applyNumberFormat="1" applyFont="1" applyFill="1" applyBorder="1" applyAlignment="1" applyProtection="1">
      <alignment vertical="center"/>
    </xf>
    <xf numFmtId="49" fontId="19" fillId="0" borderId="0" xfId="0" applyNumberFormat="1" applyFont="1" applyBorder="1" applyAlignment="1" applyProtection="1">
      <alignment horizontal="left" vertical="center"/>
    </xf>
    <xf numFmtId="49" fontId="19" fillId="0" borderId="60" xfId="0" applyNumberFormat="1" applyFont="1" applyBorder="1" applyAlignment="1" applyProtection="1">
      <alignment horizontal="left" vertical="center"/>
    </xf>
    <xf numFmtId="49" fontId="16" fillId="0" borderId="0" xfId="0" applyNumberFormat="1" applyFont="1" applyBorder="1" applyAlignment="1" applyProtection="1">
      <alignment horizontal="left" vertical="center"/>
    </xf>
    <xf numFmtId="49" fontId="16" fillId="0" borderId="60" xfId="0" applyNumberFormat="1" applyFont="1" applyBorder="1" applyAlignment="1" applyProtection="1">
      <alignment horizontal="left" vertical="center"/>
    </xf>
    <xf numFmtId="3" fontId="6" fillId="13" borderId="72" xfId="0" applyNumberFormat="1" applyFont="1" applyFill="1" applyBorder="1" applyAlignment="1" applyProtection="1">
      <alignment vertical="center"/>
      <protection locked="0"/>
    </xf>
    <xf numFmtId="3" fontId="6" fillId="13" borderId="71" xfId="0" applyNumberFormat="1" applyFont="1" applyFill="1" applyBorder="1" applyAlignment="1" applyProtection="1">
      <alignment vertical="center"/>
      <protection locked="0"/>
    </xf>
    <xf numFmtId="49" fontId="16" fillId="0" borderId="73" xfId="0" applyNumberFormat="1" applyFont="1" applyBorder="1" applyAlignment="1" applyProtection="1">
      <alignment horizontal="center" vertical="center" textRotation="90"/>
    </xf>
    <xf numFmtId="49" fontId="16" fillId="0" borderId="60" xfId="0" applyNumberFormat="1" applyFont="1" applyBorder="1" applyAlignment="1" applyProtection="1">
      <alignment horizontal="center" vertical="center" textRotation="90"/>
    </xf>
    <xf numFmtId="49" fontId="16" fillId="0" borderId="105" xfId="0" applyNumberFormat="1" applyFont="1" applyBorder="1" applyAlignment="1" applyProtection="1">
      <alignment horizontal="center" vertical="center" textRotation="90"/>
    </xf>
    <xf numFmtId="49" fontId="6" fillId="0" borderId="74" xfId="0" applyNumberFormat="1" applyFont="1" applyBorder="1" applyAlignment="1" applyProtection="1">
      <alignment horizontal="left" vertical="center"/>
    </xf>
    <xf numFmtId="49" fontId="6" fillId="0" borderId="73" xfId="0" applyNumberFormat="1" applyFont="1" applyBorder="1" applyAlignment="1" applyProtection="1">
      <alignment horizontal="left" vertical="center"/>
    </xf>
    <xf numFmtId="49" fontId="6" fillId="0" borderId="59" xfId="0" applyNumberFormat="1" applyFont="1" applyBorder="1" applyAlignment="1" applyProtection="1">
      <alignment horizontal="left" vertical="center"/>
    </xf>
    <xf numFmtId="49" fontId="6" fillId="0" borderId="60" xfId="0" applyNumberFormat="1" applyFont="1" applyBorder="1" applyAlignment="1" applyProtection="1">
      <alignment horizontal="left" vertical="center"/>
    </xf>
    <xf numFmtId="49" fontId="6" fillId="0" borderId="59" xfId="0" applyNumberFormat="1" applyFont="1" applyBorder="1" applyAlignment="1" applyProtection="1">
      <alignment horizontal="left" vertical="center" indent="3"/>
    </xf>
    <xf numFmtId="49" fontId="6" fillId="0" borderId="60" xfId="0" applyNumberFormat="1" applyFont="1" applyBorder="1" applyAlignment="1" applyProtection="1">
      <alignment horizontal="left" vertical="center" indent="3"/>
    </xf>
    <xf numFmtId="49" fontId="6" fillId="0" borderId="106" xfId="0" applyNumberFormat="1" applyFont="1" applyBorder="1" applyAlignment="1" applyProtection="1">
      <alignment horizontal="left" vertical="center"/>
    </xf>
    <xf numFmtId="49" fontId="6" fillId="0" borderId="105" xfId="0" applyNumberFormat="1" applyFont="1" applyBorder="1" applyAlignment="1" applyProtection="1">
      <alignment horizontal="left" vertical="center"/>
    </xf>
    <xf numFmtId="175" fontId="6" fillId="0" borderId="48" xfId="0" applyNumberFormat="1" applyFont="1" applyBorder="1" applyAlignment="1">
      <alignment horizontal="left" vertical="center"/>
    </xf>
    <xf numFmtId="175" fontId="6" fillId="0" borderId="1" xfId="0" applyNumberFormat="1" applyFont="1" applyBorder="1" applyAlignment="1">
      <alignment horizontal="left" vertical="center"/>
    </xf>
    <xf numFmtId="0" fontId="16" fillId="0" borderId="90" xfId="0" applyFont="1" applyBorder="1" applyAlignment="1">
      <alignment horizontal="center" vertical="center" textRotation="90"/>
    </xf>
    <xf numFmtId="0" fontId="16" fillId="0" borderId="60" xfId="0" applyFont="1" applyBorder="1" applyAlignment="1">
      <alignment horizontal="center" vertical="center" textRotation="90"/>
    </xf>
    <xf numFmtId="0" fontId="16" fillId="0" borderId="61" xfId="0" applyFont="1" applyBorder="1" applyAlignment="1">
      <alignment horizontal="center" vertical="center" textRotation="90"/>
    </xf>
    <xf numFmtId="0" fontId="16" fillId="0" borderId="91" xfId="0" applyFont="1" applyFill="1" applyBorder="1" applyAlignment="1">
      <alignment horizontal="left" vertical="center"/>
    </xf>
    <xf numFmtId="0" fontId="16" fillId="0" borderId="90" xfId="0" applyFont="1" applyFill="1" applyBorder="1" applyAlignment="1">
      <alignment horizontal="left" vertical="center"/>
    </xf>
    <xf numFmtId="0" fontId="16" fillId="0" borderId="59" xfId="0" applyFont="1" applyFill="1" applyBorder="1" applyAlignment="1">
      <alignment horizontal="left" vertical="center"/>
    </xf>
    <xf numFmtId="0" fontId="16" fillId="0" borderId="60" xfId="0" applyFont="1" applyFill="1" applyBorder="1" applyAlignment="1">
      <alignment horizontal="left" vertical="center"/>
    </xf>
    <xf numFmtId="0" fontId="6" fillId="0" borderId="59" xfId="0" applyFont="1" applyFill="1" applyBorder="1" applyAlignment="1">
      <alignment horizontal="left" vertical="center"/>
    </xf>
    <xf numFmtId="0" fontId="6" fillId="0" borderId="60" xfId="0" applyFont="1" applyFill="1" applyBorder="1" applyAlignment="1">
      <alignment horizontal="left" vertical="center"/>
    </xf>
    <xf numFmtId="0" fontId="6" fillId="0" borderId="59" xfId="0" applyFont="1" applyFill="1" applyBorder="1" applyAlignment="1">
      <alignment horizontal="left"/>
    </xf>
    <xf numFmtId="0" fontId="6" fillId="0" borderId="60" xfId="0" applyFont="1" applyFill="1" applyBorder="1" applyAlignment="1">
      <alignment horizontal="left"/>
    </xf>
    <xf numFmtId="0" fontId="16" fillId="0" borderId="94" xfId="0" applyFont="1" applyFill="1" applyBorder="1" applyAlignment="1">
      <alignment horizontal="left" vertical="center" indent="3"/>
    </xf>
    <xf numFmtId="0" fontId="16" fillId="0" borderId="61" xfId="0" applyFont="1" applyFill="1" applyBorder="1" applyAlignment="1">
      <alignment horizontal="left" vertical="center" indent="3"/>
    </xf>
    <xf numFmtId="0" fontId="62" fillId="0" borderId="1" xfId="0" applyFont="1" applyFill="1" applyBorder="1" applyAlignment="1" applyProtection="1">
      <alignment horizontal="center" vertical="center"/>
    </xf>
    <xf numFmtId="0" fontId="6" fillId="0" borderId="62" xfId="0" applyFont="1" applyBorder="1" applyAlignment="1">
      <alignment vertical="center"/>
    </xf>
    <xf numFmtId="0" fontId="6" fillId="0" borderId="99" xfId="0" applyFont="1" applyBorder="1" applyAlignment="1">
      <alignment vertical="center"/>
    </xf>
    <xf numFmtId="0" fontId="16" fillId="0" borderId="62" xfId="0" applyFont="1" applyBorder="1" applyAlignment="1">
      <alignment horizontal="left"/>
    </xf>
    <xf numFmtId="0" fontId="16" fillId="0" borderId="99" xfId="0" applyFont="1" applyBorder="1" applyAlignment="1">
      <alignment horizontal="left"/>
    </xf>
    <xf numFmtId="49" fontId="19" fillId="0" borderId="0" xfId="0" applyNumberFormat="1" applyFont="1" applyBorder="1" applyAlignment="1">
      <alignment horizontal="left" vertical="center"/>
    </xf>
    <xf numFmtId="49" fontId="19" fillId="0" borderId="60" xfId="0" applyNumberFormat="1" applyFont="1" applyBorder="1" applyAlignment="1">
      <alignment horizontal="left" vertical="center"/>
    </xf>
    <xf numFmtId="49" fontId="16" fillId="0" borderId="59" xfId="0" applyNumberFormat="1" applyFont="1" applyBorder="1" applyAlignment="1">
      <alignment vertical="center"/>
    </xf>
    <xf numFmtId="49" fontId="16" fillId="0" borderId="60" xfId="0" applyNumberFormat="1" applyFont="1" applyBorder="1" applyAlignment="1">
      <alignment vertical="center"/>
    </xf>
    <xf numFmtId="49" fontId="16" fillId="0" borderId="59" xfId="0" applyNumberFormat="1" applyFont="1" applyBorder="1" applyAlignment="1">
      <alignment vertical="center" wrapText="1"/>
    </xf>
    <xf numFmtId="49" fontId="16" fillId="0" borderId="60" xfId="0" applyNumberFormat="1" applyFont="1" applyBorder="1" applyAlignment="1">
      <alignment vertical="center" wrapText="1"/>
    </xf>
    <xf numFmtId="49" fontId="16" fillId="13" borderId="94" xfId="0" applyNumberFormat="1" applyFont="1" applyFill="1" applyBorder="1" applyAlignment="1" applyProtection="1">
      <alignment vertical="center" wrapText="1"/>
      <protection locked="0"/>
    </xf>
    <xf numFmtId="49" fontId="16" fillId="13" borderId="61" xfId="0" applyNumberFormat="1" applyFont="1" applyFill="1" applyBorder="1" applyAlignment="1" applyProtection="1">
      <alignment vertical="center" wrapText="1"/>
      <protection locked="0"/>
    </xf>
    <xf numFmtId="0" fontId="5" fillId="0" borderId="62" xfId="0" applyFont="1" applyBorder="1" applyAlignment="1">
      <alignment horizontal="left" vertical="center"/>
    </xf>
    <xf numFmtId="0" fontId="5" fillId="0" borderId="99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99" xfId="0" applyFont="1" applyBorder="1" applyAlignment="1">
      <alignment horizontal="left" vertical="center"/>
    </xf>
    <xf numFmtId="49" fontId="16" fillId="0" borderId="74" xfId="0" applyNumberFormat="1" applyFont="1" applyBorder="1" applyAlignment="1">
      <alignment vertical="center"/>
    </xf>
    <xf numFmtId="49" fontId="16" fillId="0" borderId="73" xfId="0" applyNumberFormat="1" applyFont="1" applyBorder="1" applyAlignment="1">
      <alignment vertical="center"/>
    </xf>
    <xf numFmtId="49" fontId="16" fillId="0" borderId="73" xfId="0" applyNumberFormat="1" applyFont="1" applyBorder="1" applyAlignment="1">
      <alignment horizontal="center" vertical="center" textRotation="90"/>
    </xf>
    <xf numFmtId="49" fontId="16" fillId="0" borderId="60" xfId="0" applyNumberFormat="1" applyFont="1" applyBorder="1" applyAlignment="1">
      <alignment horizontal="center" vertical="center" textRotation="90"/>
    </xf>
    <xf numFmtId="49" fontId="16" fillId="0" borderId="105" xfId="0" applyNumberFormat="1" applyFont="1" applyBorder="1" applyAlignment="1">
      <alignment horizontal="center" vertical="center" textRotation="90"/>
    </xf>
    <xf numFmtId="49" fontId="6" fillId="0" borderId="74" xfId="0" applyNumberFormat="1" applyFont="1" applyBorder="1" applyAlignment="1">
      <alignment horizontal="left" vertical="center"/>
    </xf>
    <xf numFmtId="49" fontId="6" fillId="0" borderId="73" xfId="0" applyNumberFormat="1" applyFont="1" applyBorder="1" applyAlignment="1">
      <alignment horizontal="left" vertical="center"/>
    </xf>
    <xf numFmtId="49" fontId="6" fillId="0" borderId="59" xfId="0" applyNumberFormat="1" applyFont="1" applyBorder="1" applyAlignment="1">
      <alignment horizontal="left" vertical="center"/>
    </xf>
    <xf numFmtId="49" fontId="6" fillId="0" borderId="60" xfId="0" applyNumberFormat="1" applyFont="1" applyBorder="1" applyAlignment="1">
      <alignment horizontal="left" vertical="center"/>
    </xf>
    <xf numFmtId="49" fontId="6" fillId="0" borderId="59" xfId="0" applyNumberFormat="1" applyFont="1" applyBorder="1" applyAlignment="1">
      <alignment horizontal="left" vertical="center" indent="3"/>
    </xf>
    <xf numFmtId="49" fontId="6" fillId="0" borderId="60" xfId="0" applyNumberFormat="1" applyFont="1" applyBorder="1" applyAlignment="1">
      <alignment horizontal="left" vertical="center" indent="3"/>
    </xf>
    <xf numFmtId="49" fontId="6" fillId="0" borderId="106" xfId="0" applyNumberFormat="1" applyFont="1" applyBorder="1" applyAlignment="1">
      <alignment horizontal="left" vertical="center"/>
    </xf>
    <xf numFmtId="49" fontId="6" fillId="0" borderId="105" xfId="0" applyNumberFormat="1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left" vertical="center"/>
    </xf>
    <xf numFmtId="49" fontId="5" fillId="0" borderId="61" xfId="0" applyNumberFormat="1" applyFont="1" applyBorder="1" applyAlignment="1">
      <alignment horizontal="left" vertical="center"/>
    </xf>
    <xf numFmtId="0" fontId="6" fillId="0" borderId="31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99" xfId="0" applyFont="1" applyBorder="1" applyAlignment="1">
      <alignment horizontal="left"/>
    </xf>
    <xf numFmtId="49" fontId="16" fillId="0" borderId="69" xfId="0" applyNumberFormat="1" applyFont="1" applyBorder="1" applyAlignment="1">
      <alignment horizontal="left" vertical="center"/>
    </xf>
    <xf numFmtId="49" fontId="16" fillId="0" borderId="73" xfId="0" applyNumberFormat="1" applyFont="1" applyBorder="1" applyAlignment="1">
      <alignment horizontal="left" vertical="center"/>
    </xf>
    <xf numFmtId="49" fontId="5" fillId="0" borderId="31" xfId="0" applyNumberFormat="1" applyFont="1" applyBorder="1" applyAlignment="1">
      <alignment horizontal="left"/>
    </xf>
    <xf numFmtId="49" fontId="5" fillId="0" borderId="28" xfId="0" applyNumberFormat="1" applyFont="1" applyBorder="1" applyAlignment="1">
      <alignment horizontal="left"/>
    </xf>
    <xf numFmtId="49" fontId="5" fillId="0" borderId="99" xfId="0" applyNumberFormat="1" applyFont="1" applyBorder="1" applyAlignment="1">
      <alignment horizontal="left"/>
    </xf>
    <xf numFmtId="0" fontId="61" fillId="21" borderId="46" xfId="0" applyFont="1" applyFill="1" applyBorder="1" applyAlignment="1" applyProtection="1">
      <alignment horizontal="center" vertical="center" wrapText="1"/>
      <protection locked="0"/>
    </xf>
    <xf numFmtId="0" fontId="61" fillId="21" borderId="47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3" fontId="16" fillId="0" borderId="1" xfId="0" applyNumberFormat="1" applyFont="1" applyBorder="1" applyAlignment="1" applyProtection="1">
      <alignment horizontal="center"/>
    </xf>
    <xf numFmtId="3" fontId="16" fillId="0" borderId="2" xfId="0" applyNumberFormat="1" applyFont="1" applyBorder="1" applyAlignment="1" applyProtection="1">
      <alignment horizontal="center"/>
    </xf>
    <xf numFmtId="49" fontId="16" fillId="0" borderId="0" xfId="0" applyNumberFormat="1" applyFont="1" applyBorder="1" applyAlignment="1">
      <alignment horizontal="left" vertical="center"/>
    </xf>
    <xf numFmtId="49" fontId="16" fillId="0" borderId="60" xfId="0" applyNumberFormat="1" applyFont="1" applyBorder="1" applyAlignment="1">
      <alignment horizontal="left" vertical="center"/>
    </xf>
    <xf numFmtId="0" fontId="16" fillId="0" borderId="73" xfId="0" applyFont="1" applyBorder="1" applyAlignment="1">
      <alignment horizontal="center" vertical="center" textRotation="90"/>
    </xf>
    <xf numFmtId="0" fontId="0" fillId="0" borderId="60" xfId="0" applyBorder="1"/>
    <xf numFmtId="0" fontId="0" fillId="0" borderId="61" xfId="0" applyBorder="1"/>
    <xf numFmtId="0" fontId="6" fillId="0" borderId="74" xfId="0" applyFont="1" applyBorder="1" applyAlignment="1">
      <alignment horizontal="left" vertical="center"/>
    </xf>
    <xf numFmtId="0" fontId="6" fillId="0" borderId="73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 indent="3"/>
    </xf>
    <xf numFmtId="0" fontId="16" fillId="0" borderId="60" xfId="0" applyFont="1" applyBorder="1" applyAlignment="1">
      <alignment horizontal="left" vertical="center" indent="3"/>
    </xf>
    <xf numFmtId="0" fontId="6" fillId="0" borderId="59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16" fillId="0" borderId="59" xfId="0" applyFont="1" applyBorder="1" applyAlignment="1">
      <alignment horizontal="left"/>
    </xf>
    <xf numFmtId="0" fontId="16" fillId="0" borderId="60" xfId="0" applyFont="1" applyBorder="1" applyAlignment="1">
      <alignment horizontal="left"/>
    </xf>
    <xf numFmtId="0" fontId="16" fillId="0" borderId="59" xfId="0" applyFont="1" applyBorder="1" applyAlignment="1">
      <alignment horizontal="left" vertical="center"/>
    </xf>
    <xf numFmtId="0" fontId="16" fillId="0" borderId="60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 indent="6"/>
    </xf>
    <xf numFmtId="0" fontId="16" fillId="0" borderId="60" xfId="0" applyFont="1" applyBorder="1" applyAlignment="1">
      <alignment horizontal="left" vertical="center" indent="6"/>
    </xf>
    <xf numFmtId="0" fontId="16" fillId="0" borderId="94" xfId="0" applyFont="1" applyBorder="1" applyAlignment="1">
      <alignment horizontal="left" vertical="center" indent="6"/>
    </xf>
    <xf numFmtId="0" fontId="16" fillId="0" borderId="61" xfId="0" applyFont="1" applyBorder="1" applyAlignment="1">
      <alignment horizontal="left" vertical="center" indent="6"/>
    </xf>
    <xf numFmtId="0" fontId="5" fillId="0" borderId="62" xfId="0" applyFont="1" applyBorder="1" applyAlignment="1" applyProtection="1">
      <alignment horizontal="left" vertical="center"/>
    </xf>
    <xf numFmtId="0" fontId="5" fillId="0" borderId="99" xfId="0" applyFont="1" applyBorder="1" applyAlignment="1" applyProtection="1">
      <alignment horizontal="left" vertical="center"/>
    </xf>
  </cellXfs>
  <cellStyles count="7">
    <cellStyle name="40 % - Akzent4_Fö-Gegenstand Kostengruppe" xfId="5"/>
    <cellStyle name="Hyperlink_vn_vers_22032003_sr1" xfId="3"/>
    <cellStyle name="Standard" xfId="0" builtinId="0"/>
    <cellStyle name="Standard 2" xfId="4"/>
    <cellStyle name="Standard_Fö-Gegenstand Kostengruppe" xfId="6"/>
    <cellStyle name="Standard_Variablenliste_zum_IK_18032003" xfId="1"/>
    <cellStyle name="Standard_vn_vers_22032003_sr1" xfId="2"/>
  </cellStyles>
  <dxfs count="10">
    <dxf>
      <font>
        <color rgb="FF9C0006"/>
      </font>
    </dxf>
    <dxf>
      <font>
        <strike val="0"/>
        <color rgb="FFFF0000"/>
      </font>
      <fill>
        <patternFill>
          <fgColor rgb="FFFF7C80"/>
          <bgColor rgb="FFF4B7B2"/>
        </patternFill>
      </fill>
    </dxf>
    <dxf>
      <fill>
        <patternFill>
          <bgColor theme="4" tint="0.79998168889431442"/>
        </patternFill>
      </fill>
    </dxf>
    <dxf>
      <font>
        <b/>
        <i val="0"/>
        <strike val="0"/>
        <color rgb="FFFF0000"/>
      </font>
      <fill>
        <patternFill patternType="solid">
          <bgColor rgb="FFF1C2B5"/>
        </patternFill>
      </fill>
    </dxf>
    <dxf>
      <font>
        <color rgb="FF9C0006"/>
      </font>
    </dxf>
    <dxf>
      <font>
        <strike val="0"/>
        <color rgb="FFFF0000"/>
      </font>
      <fill>
        <patternFill>
          <fgColor rgb="FFFF7C80"/>
          <bgColor rgb="FFF4B7B2"/>
        </patternFill>
      </fill>
    </dxf>
    <dxf>
      <fill>
        <patternFill>
          <bgColor theme="4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  <color rgb="FFC6E0B4"/>
      <color rgb="FFD9E1F2"/>
      <color rgb="FFFFFFFF"/>
      <color rgb="FFCCFFCC"/>
      <color rgb="FFFFCC66"/>
      <color rgb="FFFFFF99"/>
      <color rgb="FF66CCFF"/>
      <color rgb="FFDA6B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19050</xdr:rowOff>
    </xdr:from>
    <xdr:to>
      <xdr:col>14</xdr:col>
      <xdr:colOff>552450</xdr:colOff>
      <xdr:row>1</xdr:row>
      <xdr:rowOff>47625</xdr:rowOff>
    </xdr:to>
    <xdr:pic>
      <xdr:nvPicPr>
        <xdr:cNvPr id="2" name="Picture 10" descr="RPL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19050"/>
          <a:ext cx="1238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</xdr:row>
          <xdr:rowOff>47625</xdr:rowOff>
        </xdr:from>
        <xdr:to>
          <xdr:col>3</xdr:col>
          <xdr:colOff>504825</xdr:colOff>
          <xdr:row>5</xdr:row>
          <xdr:rowOff>123825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Wettbewerbsfähigkeit u. Nachhaltigkeit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4</xdr:row>
          <xdr:rowOff>47625</xdr:rowOff>
        </xdr:from>
        <xdr:to>
          <xdr:col>6</xdr:col>
          <xdr:colOff>581025</xdr:colOff>
          <xdr:row>5</xdr:row>
          <xdr:rowOff>133350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Tiergerechte, umweltschonende Landwirtschaft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4</xdr:row>
          <xdr:rowOff>47625</xdr:rowOff>
        </xdr:from>
        <xdr:to>
          <xdr:col>9</xdr:col>
          <xdr:colOff>0</xdr:colOff>
          <xdr:row>5</xdr:row>
          <xdr:rowOff>142875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Effizienzsteigerung Wasserwirtschaft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FFC000"/>
    <pageSetUpPr fitToPage="1"/>
  </sheetPr>
  <dimension ref="B1:AA81"/>
  <sheetViews>
    <sheetView showGridLines="0" tabSelected="1" zoomScale="120" zoomScaleNormal="120" workbookViewId="0">
      <selection activeCell="F20" sqref="F20:G20"/>
    </sheetView>
  </sheetViews>
  <sheetFormatPr baseColWidth="10" defaultColWidth="11.42578125" defaultRowHeight="15" x14ac:dyDescent="0.25"/>
  <cols>
    <col min="1" max="1" width="0.28515625" style="1" customWidth="1"/>
    <col min="2" max="2" width="2" style="1" customWidth="1"/>
    <col min="3" max="3" width="15.5703125" style="1" customWidth="1"/>
    <col min="4" max="4" width="12.42578125" style="1" customWidth="1"/>
    <col min="5" max="5" width="8" style="1" customWidth="1"/>
    <col min="6" max="6" width="2" style="1" customWidth="1"/>
    <col min="7" max="7" width="7.85546875" style="1" customWidth="1"/>
    <col min="8" max="8" width="2.28515625" style="1" customWidth="1"/>
    <col min="9" max="9" width="12.28515625" style="1" customWidth="1"/>
    <col min="10" max="10" width="1.7109375" style="1" customWidth="1"/>
    <col min="11" max="11" width="13.28515625" style="1" customWidth="1"/>
    <col min="12" max="12" width="3.85546875" style="1" customWidth="1"/>
    <col min="13" max="13" width="4.5703125" style="1" customWidth="1"/>
    <col min="14" max="14" width="4.42578125" style="1" customWidth="1"/>
    <col min="15" max="15" width="10" style="1" customWidth="1"/>
    <col min="16" max="16" width="4.140625" style="1" customWidth="1"/>
    <col min="17" max="17" width="5.5703125" style="250" customWidth="1"/>
    <col min="18" max="18" width="4.28515625" style="250" hidden="1" customWidth="1"/>
    <col min="19" max="19" width="13.140625" style="1" hidden="1" customWidth="1"/>
    <col min="20" max="20" width="14" style="1" hidden="1" customWidth="1"/>
    <col min="21" max="21" width="2.5703125" style="170" hidden="1" customWidth="1"/>
    <col min="22" max="22" width="14.7109375" style="1" hidden="1" customWidth="1"/>
    <col min="23" max="23" width="14.85546875" style="1" hidden="1" customWidth="1"/>
    <col min="24" max="24" width="15" style="1" hidden="1" customWidth="1"/>
    <col min="25" max="25" width="6.28515625" style="250" hidden="1" customWidth="1"/>
    <col min="26" max="26" width="8.5703125" style="250" customWidth="1"/>
    <col min="27" max="16384" width="11.42578125" style="1"/>
  </cols>
  <sheetData>
    <row r="1" spans="2:26" ht="18.75" x14ac:dyDescent="0.25">
      <c r="B1" s="681" t="s">
        <v>628</v>
      </c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223"/>
      <c r="Q1" s="249"/>
    </row>
    <row r="2" spans="2:26" ht="16.5" customHeight="1" x14ac:dyDescent="0.25">
      <c r="B2" s="683" t="s">
        <v>695</v>
      </c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224"/>
      <c r="Q2" s="251"/>
    </row>
    <row r="3" spans="2:26" ht="3" customHeight="1" x14ac:dyDescent="0.25"/>
    <row r="4" spans="2:26" x14ac:dyDescent="0.25">
      <c r="B4" s="2" t="s">
        <v>0</v>
      </c>
    </row>
    <row r="5" spans="2:26" ht="6" customHeight="1" x14ac:dyDescent="0.25">
      <c r="B5" s="2"/>
    </row>
    <row r="6" spans="2:26" ht="18" customHeight="1" x14ac:dyDescent="0.25">
      <c r="B6" s="684" t="s">
        <v>879</v>
      </c>
      <c r="C6" s="684"/>
      <c r="D6" s="684"/>
      <c r="E6" s="684"/>
      <c r="F6" s="684"/>
      <c r="G6" s="684"/>
      <c r="H6" s="684"/>
      <c r="I6" s="684"/>
      <c r="J6" s="684"/>
      <c r="K6" s="685"/>
      <c r="L6" s="686" t="s">
        <v>1</v>
      </c>
      <c r="M6" s="687"/>
      <c r="N6" s="688">
        <v>2881230001</v>
      </c>
      <c r="O6" s="689"/>
      <c r="P6" s="279"/>
      <c r="Q6" s="279"/>
    </row>
    <row r="7" spans="2:26" s="4" customFormat="1" ht="8.25" x14ac:dyDescent="0.15">
      <c r="B7" s="3" t="s">
        <v>862</v>
      </c>
      <c r="L7" s="690" t="s">
        <v>861</v>
      </c>
      <c r="M7" s="690"/>
      <c r="N7" s="690"/>
      <c r="O7" s="690"/>
      <c r="P7" s="234"/>
      <c r="Q7" s="252"/>
      <c r="R7" s="253"/>
      <c r="U7" s="230"/>
      <c r="Y7" s="253"/>
      <c r="Z7" s="253"/>
    </row>
    <row r="8" spans="2:26" ht="6" customHeight="1" x14ac:dyDescent="0.25"/>
    <row r="9" spans="2:26" s="8" customFormat="1" ht="14.1" customHeight="1" x14ac:dyDescent="0.15">
      <c r="B9" s="5"/>
      <c r="C9" s="6"/>
      <c r="D9" s="6"/>
      <c r="E9" s="185" t="s">
        <v>2</v>
      </c>
      <c r="F9" s="691" t="s">
        <v>3</v>
      </c>
      <c r="G9" s="692"/>
      <c r="H9" s="7"/>
      <c r="I9" s="663" t="s">
        <v>4</v>
      </c>
      <c r="J9" s="662"/>
      <c r="K9" s="664"/>
      <c r="L9" s="186"/>
      <c r="Q9" s="254"/>
      <c r="R9" s="254"/>
      <c r="U9" s="212"/>
      <c r="Y9" s="254"/>
      <c r="Z9" s="254"/>
    </row>
    <row r="10" spans="2:26" s="8" customFormat="1" ht="10.5" customHeight="1" x14ac:dyDescent="0.15">
      <c r="B10" s="693" t="s">
        <v>5</v>
      </c>
      <c r="C10" s="694"/>
      <c r="D10" s="695"/>
      <c r="E10" s="187" t="s">
        <v>6</v>
      </c>
      <c r="F10" s="696" t="s">
        <v>6</v>
      </c>
      <c r="G10" s="697"/>
      <c r="H10" s="9"/>
      <c r="I10" s="696" t="s">
        <v>2</v>
      </c>
      <c r="J10" s="697"/>
      <c r="K10" s="188" t="s">
        <v>3</v>
      </c>
      <c r="L10" s="183"/>
      <c r="Q10" s="254"/>
      <c r="R10" s="254"/>
      <c r="U10" s="212"/>
      <c r="Y10" s="254"/>
      <c r="Z10" s="254"/>
    </row>
    <row r="11" spans="2:26" s="8" customFormat="1" ht="14.1" customHeight="1" x14ac:dyDescent="0.15">
      <c r="B11" s="10"/>
      <c r="C11" s="11"/>
      <c r="D11" s="11"/>
      <c r="E11" s="166" t="s">
        <v>7</v>
      </c>
      <c r="F11" s="670" t="s">
        <v>7</v>
      </c>
      <c r="G11" s="672"/>
      <c r="H11" s="9"/>
      <c r="I11" s="668" t="s">
        <v>8</v>
      </c>
      <c r="J11" s="680"/>
      <c r="K11" s="184" t="s">
        <v>8</v>
      </c>
      <c r="L11" s="183"/>
      <c r="Q11" s="254"/>
      <c r="R11" s="254"/>
      <c r="U11" s="212"/>
      <c r="Y11" s="254"/>
      <c r="Z11" s="254"/>
    </row>
    <row r="12" spans="2:26" s="8" customFormat="1" ht="14.1" customHeight="1" x14ac:dyDescent="0.15">
      <c r="B12" s="12" t="s">
        <v>9</v>
      </c>
      <c r="C12" s="13"/>
      <c r="D12" s="13"/>
      <c r="E12" s="438">
        <v>154</v>
      </c>
      <c r="F12" s="648">
        <v>159</v>
      </c>
      <c r="G12" s="650"/>
      <c r="H12" s="14"/>
      <c r="I12" s="648">
        <v>2</v>
      </c>
      <c r="J12" s="650"/>
      <c r="K12" s="440">
        <v>2</v>
      </c>
      <c r="L12" s="15"/>
      <c r="Q12" s="254"/>
      <c r="R12" s="254"/>
      <c r="U12" s="212"/>
      <c r="Y12" s="254"/>
      <c r="Z12" s="254"/>
    </row>
    <row r="13" spans="2:26" s="8" customFormat="1" ht="14.1" customHeight="1" x14ac:dyDescent="0.15">
      <c r="B13" s="16"/>
      <c r="C13" s="13" t="s">
        <v>10</v>
      </c>
      <c r="D13" s="17"/>
      <c r="E13" s="439">
        <v>152</v>
      </c>
      <c r="F13" s="648">
        <v>157</v>
      </c>
      <c r="G13" s="650"/>
      <c r="H13" s="10"/>
      <c r="I13" s="11"/>
      <c r="J13" s="11"/>
      <c r="K13" s="11"/>
      <c r="L13" s="11"/>
      <c r="Q13" s="254"/>
      <c r="R13" s="254"/>
      <c r="U13" s="212"/>
      <c r="Y13" s="254"/>
      <c r="Z13" s="254"/>
    </row>
    <row r="14" spans="2:26" s="8" customFormat="1" ht="14.1" customHeight="1" x14ac:dyDescent="0.15">
      <c r="B14" s="16"/>
      <c r="C14" s="13" t="s">
        <v>11</v>
      </c>
      <c r="D14" s="17"/>
      <c r="E14" s="439"/>
      <c r="F14" s="648"/>
      <c r="G14" s="650"/>
      <c r="H14" s="10"/>
      <c r="I14" s="11"/>
      <c r="J14" s="11"/>
      <c r="K14" s="11"/>
      <c r="L14" s="11"/>
      <c r="Q14" s="254"/>
      <c r="R14" s="254"/>
      <c r="U14" s="212"/>
      <c r="Y14" s="254"/>
      <c r="Z14" s="254"/>
    </row>
    <row r="15" spans="2:26" s="4" customFormat="1" ht="9" x14ac:dyDescent="0.15">
      <c r="B15" s="18"/>
      <c r="Q15" s="253"/>
      <c r="R15" s="253"/>
      <c r="U15" s="230"/>
      <c r="Y15" s="253"/>
      <c r="Z15" s="253"/>
    </row>
    <row r="16" spans="2:26" ht="2.25" customHeight="1" x14ac:dyDescent="0.25"/>
    <row r="17" spans="2:27" x14ac:dyDescent="0.25">
      <c r="B17" s="2" t="s">
        <v>12</v>
      </c>
    </row>
    <row r="18" spans="2:27" ht="1.5" customHeight="1" x14ac:dyDescent="0.25"/>
    <row r="19" spans="2:27" s="24" customFormat="1" ht="14.1" customHeight="1" x14ac:dyDescent="0.15">
      <c r="B19" s="19" t="s">
        <v>13</v>
      </c>
      <c r="C19" s="20"/>
      <c r="D19" s="20"/>
      <c r="E19" s="20"/>
      <c r="F19" s="19"/>
      <c r="G19" s="21" t="s">
        <v>14</v>
      </c>
      <c r="H19" s="22"/>
      <c r="I19" s="20" t="s">
        <v>15</v>
      </c>
      <c r="J19" s="20"/>
      <c r="K19" s="20"/>
      <c r="L19" s="20"/>
      <c r="M19" s="20"/>
      <c r="N19" s="20"/>
      <c r="O19" s="23" t="s">
        <v>14</v>
      </c>
      <c r="P19" s="225"/>
      <c r="Q19" s="255"/>
      <c r="R19" s="256"/>
      <c r="U19" s="216"/>
      <c r="Y19" s="256"/>
      <c r="Z19" s="256"/>
    </row>
    <row r="20" spans="2:27" s="8" customFormat="1" ht="14.1" customHeight="1" x14ac:dyDescent="0.15">
      <c r="B20" s="25"/>
      <c r="C20" s="26" t="s">
        <v>16</v>
      </c>
      <c r="D20" s="26"/>
      <c r="E20" s="26"/>
      <c r="F20" s="660">
        <f>IF(AND(SUM(Hilfsblätter!U13+Hilfsblätter!U16)&lt;&gt;0.1,SUM(Hilfsblätter!AE13+Hilfsblätter!AE16)=0),SUM(Hilfsblätter!U13+Hilfsblätter!U16),IF(AND(SUM(Hilfsblätter!U13+Hilfsblätter!U16)=0,SUM(Hilfsblätter!AE13+Hilfsblätter!AE16)&lt;&gt;0.1),SUM(Hilfsblätter!AE13+Hilfsblätter!AE16),IF(AND(SUM(Hilfsblätter!U13+Hilfsblätter!U16)&lt;&gt;0.1,SUM(Hilfsblätter!AE13+Hilfsblätter!AE16)&lt;&gt;0.1),"Hilfsblatt prüfen")))</f>
        <v>775000</v>
      </c>
      <c r="G20" s="661"/>
      <c r="H20" s="27"/>
      <c r="I20" s="19" t="s">
        <v>17</v>
      </c>
      <c r="J20" s="20"/>
      <c r="K20" s="13"/>
      <c r="L20" s="13"/>
      <c r="M20" s="13"/>
      <c r="N20" s="13"/>
      <c r="O20" s="28">
        <f>F21</f>
        <v>143000</v>
      </c>
      <c r="P20" s="235"/>
      <c r="Q20" s="257"/>
      <c r="R20" s="254"/>
      <c r="U20" s="212"/>
      <c r="Y20" s="254"/>
      <c r="Z20" s="254"/>
    </row>
    <row r="21" spans="2:27" s="8" customFormat="1" ht="14.1" customHeight="1" x14ac:dyDescent="0.15">
      <c r="B21" s="29" t="s">
        <v>18</v>
      </c>
      <c r="C21" s="30" t="s">
        <v>17</v>
      </c>
      <c r="D21" s="31"/>
      <c r="E21" s="31"/>
      <c r="F21" s="660">
        <f>IF(AND(Hilfsblätter!U43&lt;&gt;0.1,Hilfsblätter!AE43=0),Hilfsblätter!U43,IF(AND(Hilfsblätter!U43=0,Hilfsblätter!AE43&lt;&gt;0.1),Hilfsblätter!AE43,IF(AND(Hilfsblätter!U43&lt;&gt;0.1,Hilfsblätter!AE43&lt;&gt;0.1),"Hilfsblatt prüfen")))</f>
        <v>143000</v>
      </c>
      <c r="G21" s="661"/>
      <c r="H21" s="32" t="s">
        <v>19</v>
      </c>
      <c r="I21" s="26" t="s">
        <v>697</v>
      </c>
      <c r="J21" s="11"/>
      <c r="K21" s="708" t="s">
        <v>881</v>
      </c>
      <c r="L21" s="708"/>
      <c r="M21" s="708"/>
      <c r="N21" s="709"/>
      <c r="O21" s="441">
        <v>24000</v>
      </c>
      <c r="P21" s="245"/>
      <c r="Q21" s="245"/>
      <c r="R21" s="254"/>
      <c r="U21" s="212"/>
      <c r="Y21" s="254"/>
      <c r="Z21" s="254"/>
    </row>
    <row r="22" spans="2:27" s="8" customFormat="1" ht="14.1" customHeight="1" x14ac:dyDescent="0.15">
      <c r="B22" s="33" t="s">
        <v>20</v>
      </c>
      <c r="C22" s="26" t="s">
        <v>21</v>
      </c>
      <c r="D22" s="26"/>
      <c r="E22" s="26"/>
      <c r="F22" s="660">
        <f>IF(AND(Hilfsblätter!U48&lt;&gt;0.1,Hilfsblätter!AE48=0),Hilfsblätter!U48,IF(AND(Hilfsblätter!U48=0,Hilfsblätter!AE48&lt;&gt;0.1),Hilfsblätter!AE48,IF(AND(Hilfsblätter!U48&lt;&gt;0.1,Hilfsblätter!AE48&lt;&gt;0.1),"Hilfsblatt prüfen")))</f>
        <v>65000</v>
      </c>
      <c r="G22" s="661"/>
      <c r="H22" s="32" t="s">
        <v>20</v>
      </c>
      <c r="I22" s="34" t="s">
        <v>698</v>
      </c>
      <c r="J22" s="11"/>
      <c r="K22" s="710"/>
      <c r="L22" s="710"/>
      <c r="M22" s="710"/>
      <c r="N22" s="711"/>
      <c r="O22" s="442"/>
      <c r="P22" s="245"/>
      <c r="Q22" s="245"/>
      <c r="R22" s="254"/>
      <c r="Y22" s="281"/>
      <c r="Z22" s="281"/>
      <c r="AA22" s="278"/>
    </row>
    <row r="23" spans="2:27" s="8" customFormat="1" ht="14.1" customHeight="1" x14ac:dyDescent="0.15">
      <c r="B23" s="35" t="s">
        <v>19</v>
      </c>
      <c r="C23" s="34" t="s">
        <v>22</v>
      </c>
      <c r="D23" s="34"/>
      <c r="E23" s="34"/>
      <c r="F23" s="660">
        <f>IF(AND(Hilfsblätter!U51&lt;&gt;0.1,Hilfsblätter!AE51=0),Hilfsblätter!U51,IF(AND(Hilfsblätter!U51=0,Hilfsblätter!AE51&lt;&gt;0.1),Hilfsblätter!AE51,IF(AND(Hilfsblätter!U51&lt;&gt;0.1,Hilfsblätter!AE51&lt;&gt;0.1),"Hilfsblatt prüfen")))</f>
        <v>20000</v>
      </c>
      <c r="G23" s="661"/>
      <c r="H23" s="32" t="s">
        <v>20</v>
      </c>
      <c r="I23" s="34" t="s">
        <v>699</v>
      </c>
      <c r="J23" s="11"/>
      <c r="K23" s="710"/>
      <c r="L23" s="710"/>
      <c r="M23" s="710"/>
      <c r="N23" s="711"/>
      <c r="O23" s="442"/>
      <c r="P23" s="245"/>
      <c r="Q23" s="245"/>
      <c r="R23" s="254"/>
      <c r="U23" s="212"/>
      <c r="Y23" s="254"/>
      <c r="Z23" s="254"/>
    </row>
    <row r="24" spans="2:27" s="8" customFormat="1" ht="14.1" customHeight="1" x14ac:dyDescent="0.15">
      <c r="B24" s="29" t="s">
        <v>23</v>
      </c>
      <c r="C24" s="30" t="s">
        <v>24</v>
      </c>
      <c r="D24" s="31"/>
      <c r="E24" s="31"/>
      <c r="F24" s="713">
        <f>F21-F22+F23</f>
        <v>98000</v>
      </c>
      <c r="G24" s="714"/>
      <c r="H24" s="32" t="s">
        <v>20</v>
      </c>
      <c r="I24" s="34" t="s">
        <v>700</v>
      </c>
      <c r="J24" s="11"/>
      <c r="K24" s="710"/>
      <c r="L24" s="710"/>
      <c r="M24" s="710"/>
      <c r="N24" s="711"/>
      <c r="O24" s="442"/>
      <c r="P24" s="245"/>
      <c r="Q24" s="245"/>
      <c r="R24" s="254"/>
      <c r="U24" s="212"/>
      <c r="Y24" s="254"/>
      <c r="Z24" s="254"/>
    </row>
    <row r="25" spans="2:27" s="8" customFormat="1" ht="14.1" customHeight="1" x14ac:dyDescent="0.15">
      <c r="B25" s="33" t="s">
        <v>19</v>
      </c>
      <c r="C25" s="26" t="s">
        <v>25</v>
      </c>
      <c r="D25" s="26"/>
      <c r="E25" s="26"/>
      <c r="F25" s="660">
        <f>IF(AND(Hilfsblätter!U30&lt;&gt;0.1,Hilfsblätter!AE30=0),Hilfsblätter!U30,IF(AND(Hilfsblätter!U30=0,Hilfsblätter!AE30&lt;&gt;0.1),Hilfsblätter!AE30,IF(AND(Hilfsblätter!U30&lt;&gt;0.1,Hilfsblätter!AE30&lt;&gt;0.1),"Hilfsblatt prüfen")))</f>
        <v>3500</v>
      </c>
      <c r="G25" s="661"/>
      <c r="H25" s="32" t="s">
        <v>20</v>
      </c>
      <c r="I25" s="34" t="s">
        <v>701</v>
      </c>
      <c r="J25" s="11"/>
      <c r="K25" s="710"/>
      <c r="L25" s="710"/>
      <c r="M25" s="710"/>
      <c r="N25" s="711"/>
      <c r="O25" s="442"/>
      <c r="P25" s="245"/>
      <c r="Q25" s="245"/>
      <c r="R25" s="254"/>
      <c r="U25" s="212"/>
      <c r="Y25" s="254"/>
      <c r="Z25" s="254"/>
    </row>
    <row r="26" spans="2:27" s="8" customFormat="1" ht="14.1" customHeight="1" x14ac:dyDescent="0.15">
      <c r="B26" s="35" t="s">
        <v>19</v>
      </c>
      <c r="C26" s="34" t="s">
        <v>26</v>
      </c>
      <c r="D26" s="34"/>
      <c r="E26" s="34"/>
      <c r="F26" s="660">
        <f>IF(AND(Hilfsblätter!U21&lt;&gt;0.1,Hilfsblätter!AE21=0),Hilfsblätter!U21,IF(AND(Hilfsblätter!U21=0,Hilfsblätter!AE21&lt;&gt;0.1),Hilfsblätter!AE21,IF(AND(Hilfsblätter!U21&lt;&gt;0.1,Hilfsblätter!AE21&lt;&gt;0.1),"Hilfsblatt prüfen")))</f>
        <v>80000</v>
      </c>
      <c r="G26" s="661"/>
      <c r="H26" s="32" t="s">
        <v>20</v>
      </c>
      <c r="I26" s="34" t="s">
        <v>27</v>
      </c>
      <c r="J26" s="26"/>
      <c r="K26" s="26"/>
      <c r="L26" s="712">
        <v>4</v>
      </c>
      <c r="M26" s="712"/>
      <c r="N26" s="26" t="s">
        <v>28</v>
      </c>
      <c r="O26" s="36">
        <f>(M44+M43+L53)*L26/100</f>
        <v>5999.9999788235291</v>
      </c>
      <c r="P26" s="246"/>
      <c r="Q26" s="245"/>
      <c r="R26" s="254"/>
      <c r="U26" s="212"/>
      <c r="Y26" s="254"/>
      <c r="Z26" s="254"/>
    </row>
    <row r="27" spans="2:27" s="8" customFormat="1" ht="14.1" customHeight="1" x14ac:dyDescent="0.15">
      <c r="B27" s="29" t="s">
        <v>23</v>
      </c>
      <c r="C27" s="30" t="s">
        <v>29</v>
      </c>
      <c r="D27" s="31"/>
      <c r="E27" s="31"/>
      <c r="F27" s="713">
        <f>F24+F25+F26</f>
        <v>181500</v>
      </c>
      <c r="G27" s="714"/>
      <c r="H27" s="32" t="s">
        <v>20</v>
      </c>
      <c r="I27" s="34" t="s">
        <v>30</v>
      </c>
      <c r="J27" s="34"/>
      <c r="K27" s="34"/>
      <c r="L27" s="712">
        <v>1</v>
      </c>
      <c r="M27" s="712"/>
      <c r="N27" s="34" t="s">
        <v>28</v>
      </c>
      <c r="O27" s="36">
        <f>(M44+M43+L53)*L27/100</f>
        <v>1499.9999947058823</v>
      </c>
      <c r="P27" s="235"/>
      <c r="Q27" s="257"/>
      <c r="R27" s="254"/>
      <c r="U27" s="212"/>
      <c r="Y27" s="254"/>
      <c r="Z27" s="254"/>
    </row>
    <row r="28" spans="2:27" s="8" customFormat="1" ht="14.1" customHeight="1" x14ac:dyDescent="0.15">
      <c r="B28" s="33"/>
      <c r="C28" s="26" t="s">
        <v>31</v>
      </c>
      <c r="D28" s="26"/>
      <c r="E28" s="26"/>
      <c r="F28" s="715">
        <f>IF(AND(Hilfsblätter!U57&lt;&gt;0.1,Hilfsblätter!AE57=0),Hilfsblätter!U57,IF(AND(Hilfsblätter!U57=0,Hilfsblätter!AE57&lt;&gt;0.1),Hilfsblätter!AE57,IF(AND(Hilfsblätter!U57&lt;&gt;0.1,Hilfsblätter!AE57&lt;&gt;0.1),"Hilfsblatt prüfen")))</f>
        <v>600000</v>
      </c>
      <c r="G28" s="716"/>
      <c r="H28" s="37" t="s">
        <v>20</v>
      </c>
      <c r="I28" s="31" t="s">
        <v>611</v>
      </c>
      <c r="J28" s="31"/>
      <c r="K28" s="31"/>
      <c r="L28" s="659">
        <v>4.5</v>
      </c>
      <c r="M28" s="659"/>
      <c r="N28" s="31" t="s">
        <v>28</v>
      </c>
      <c r="O28" s="38">
        <f>IF(F65&gt;0,F65/2/100*L28,0)</f>
        <v>926.47057500000005</v>
      </c>
      <c r="P28" s="235"/>
      <c r="Q28" s="257"/>
      <c r="R28" s="303"/>
      <c r="S28" s="728" t="s">
        <v>619</v>
      </c>
      <c r="T28" s="729"/>
      <c r="U28" s="729"/>
      <c r="V28" s="729"/>
      <c r="W28" s="729"/>
      <c r="X28" s="729"/>
      <c r="Y28" s="303"/>
      <c r="Z28" s="254"/>
    </row>
    <row r="29" spans="2:27" s="8" customFormat="1" ht="14.1" customHeight="1" x14ac:dyDescent="0.15">
      <c r="B29" s="29"/>
      <c r="C29" s="31" t="s">
        <v>32</v>
      </c>
      <c r="D29" s="31"/>
      <c r="E29" s="31"/>
      <c r="F29" s="660">
        <f>IF(AND(Hilfsblätter!U54&lt;&gt;0.1,Hilfsblätter!AE54=0),Hilfsblätter!U54,IF(AND(Hilfsblätter!U54=0,Hilfsblätter!AE54&lt;&gt;0.1),Hilfsblätter!AE54,IF(AND(Hilfsblätter!U54&lt;&gt;0.1,Hilfsblätter!AE54&lt;&gt;0.1),"Hilfsblatt prüfen")))</f>
        <v>200000</v>
      </c>
      <c r="G29" s="661"/>
      <c r="H29" s="39" t="s">
        <v>23</v>
      </c>
      <c r="I29" s="40" t="s">
        <v>33</v>
      </c>
      <c r="J29" s="40"/>
      <c r="K29" s="17"/>
      <c r="L29" s="17"/>
      <c r="M29" s="17"/>
      <c r="N29" s="17"/>
      <c r="O29" s="41">
        <f>O20+O21-O22-O23-O24-O25-O26-O27-O28</f>
        <v>158573.52945147056</v>
      </c>
      <c r="P29" s="235"/>
      <c r="Q29" s="257"/>
      <c r="R29" s="254"/>
      <c r="U29" s="212"/>
      <c r="Y29" s="254"/>
      <c r="Z29" s="254"/>
    </row>
    <row r="30" spans="2:27" ht="12.75" customHeight="1" x14ac:dyDescent="0.25">
      <c r="B30" s="18" t="s">
        <v>696</v>
      </c>
      <c r="V30" s="8"/>
      <c r="W30" s="8"/>
      <c r="X30" s="8"/>
      <c r="Y30" s="254"/>
    </row>
    <row r="31" spans="2:27" ht="1.5" customHeight="1" x14ac:dyDescent="0.25">
      <c r="V31" s="8"/>
      <c r="W31" s="8"/>
      <c r="X31" s="8"/>
      <c r="Y31" s="254"/>
    </row>
    <row r="32" spans="2:27" x14ac:dyDescent="0.25">
      <c r="B32" s="2" t="s">
        <v>34</v>
      </c>
      <c r="V32" s="8"/>
      <c r="W32" s="8"/>
      <c r="X32" s="8"/>
      <c r="Y32" s="254"/>
    </row>
    <row r="33" spans="2:26" ht="1.5" customHeight="1" x14ac:dyDescent="0.25">
      <c r="V33" s="8"/>
      <c r="W33" s="8"/>
      <c r="X33" s="8"/>
      <c r="Y33" s="254"/>
    </row>
    <row r="34" spans="2:26" s="24" customFormat="1" ht="12" customHeight="1" x14ac:dyDescent="0.15">
      <c r="B34" s="42"/>
      <c r="C34" s="43"/>
      <c r="D34" s="172"/>
      <c r="E34" s="43"/>
      <c r="F34" s="42"/>
      <c r="G34" s="662"/>
      <c r="H34" s="662"/>
      <c r="I34" s="663" t="s">
        <v>35</v>
      </c>
      <c r="J34" s="664"/>
      <c r="K34" s="181" t="s">
        <v>35</v>
      </c>
      <c r="L34" s="663" t="s">
        <v>23</v>
      </c>
      <c r="M34" s="662"/>
      <c r="N34" s="664"/>
      <c r="O34" s="44"/>
      <c r="P34" s="236"/>
      <c r="Q34" s="258"/>
      <c r="R34" s="256"/>
      <c r="S34" s="730" t="s">
        <v>614</v>
      </c>
      <c r="T34" s="733" t="s">
        <v>613</v>
      </c>
      <c r="U34" s="216"/>
      <c r="V34" s="730" t="s">
        <v>587</v>
      </c>
      <c r="W34" s="730" t="s">
        <v>615</v>
      </c>
      <c r="X34" s="730" t="s">
        <v>616</v>
      </c>
      <c r="Y34" s="256"/>
      <c r="Z34" s="256"/>
    </row>
    <row r="35" spans="2:26" s="8" customFormat="1" ht="12" customHeight="1" x14ac:dyDescent="0.15">
      <c r="B35" s="45" t="s">
        <v>36</v>
      </c>
      <c r="C35" s="171"/>
      <c r="D35" s="9" t="s">
        <v>593</v>
      </c>
      <c r="E35" s="183" t="s">
        <v>591</v>
      </c>
      <c r="F35" s="665" t="s">
        <v>37</v>
      </c>
      <c r="G35" s="666"/>
      <c r="H35" s="667"/>
      <c r="I35" s="665" t="s">
        <v>38</v>
      </c>
      <c r="J35" s="667"/>
      <c r="K35" s="182" t="s">
        <v>39</v>
      </c>
      <c r="L35" s="665" t="s">
        <v>37</v>
      </c>
      <c r="M35" s="666"/>
      <c r="N35" s="667"/>
      <c r="O35" s="9" t="s">
        <v>40</v>
      </c>
      <c r="P35" s="221"/>
      <c r="Q35" s="259"/>
      <c r="R35" s="254"/>
      <c r="S35" s="731"/>
      <c r="T35" s="734"/>
      <c r="U35" s="226"/>
      <c r="V35" s="736"/>
      <c r="W35" s="736"/>
      <c r="X35" s="736"/>
      <c r="Y35" s="254"/>
      <c r="Z35" s="254"/>
    </row>
    <row r="36" spans="2:26" s="8" customFormat="1" ht="9" customHeight="1" x14ac:dyDescent="0.15">
      <c r="B36" s="10" t="s">
        <v>588</v>
      </c>
      <c r="C36" s="11"/>
      <c r="D36" s="9" t="s">
        <v>594</v>
      </c>
      <c r="E36" s="183" t="s">
        <v>590</v>
      </c>
      <c r="F36" s="665" t="s">
        <v>41</v>
      </c>
      <c r="G36" s="666"/>
      <c r="H36" s="667"/>
      <c r="I36" s="665" t="s">
        <v>42</v>
      </c>
      <c r="J36" s="667"/>
      <c r="K36" s="45"/>
      <c r="L36" s="665" t="s">
        <v>43</v>
      </c>
      <c r="M36" s="666"/>
      <c r="N36" s="667"/>
      <c r="O36" s="9"/>
      <c r="P36" s="221"/>
      <c r="Q36" s="259"/>
      <c r="R36" s="254"/>
      <c r="S36" s="732"/>
      <c r="T36" s="735"/>
      <c r="U36" s="226"/>
      <c r="V36" s="737"/>
      <c r="W36" s="737"/>
      <c r="X36" s="737"/>
      <c r="Y36" s="254"/>
      <c r="Z36" s="254"/>
    </row>
    <row r="37" spans="2:26" s="4" customFormat="1" ht="9.75" customHeight="1" x14ac:dyDescent="0.15">
      <c r="B37" s="46"/>
      <c r="C37" s="47"/>
      <c r="D37" s="48" t="s">
        <v>595</v>
      </c>
      <c r="E37" s="173" t="s">
        <v>589</v>
      </c>
      <c r="F37" s="698" t="s">
        <v>14</v>
      </c>
      <c r="G37" s="699"/>
      <c r="H37" s="700"/>
      <c r="I37" s="698" t="s">
        <v>14</v>
      </c>
      <c r="J37" s="700"/>
      <c r="K37" s="190" t="s">
        <v>14</v>
      </c>
      <c r="L37" s="698" t="s">
        <v>14</v>
      </c>
      <c r="M37" s="699"/>
      <c r="N37" s="700"/>
      <c r="O37" s="48" t="s">
        <v>28</v>
      </c>
      <c r="Q37" s="260"/>
      <c r="R37" s="253"/>
      <c r="S37" s="220"/>
      <c r="T37" s="220"/>
      <c r="U37" s="233"/>
      <c r="V37" s="8"/>
      <c r="W37" s="8"/>
      <c r="X37" s="8"/>
      <c r="Y37" s="253"/>
      <c r="Z37" s="253"/>
    </row>
    <row r="38" spans="2:26" s="8" customFormat="1" ht="15" customHeight="1" x14ac:dyDescent="0.25">
      <c r="B38" s="741" t="s">
        <v>888</v>
      </c>
      <c r="C38" s="742"/>
      <c r="D38" s="443" t="s">
        <v>601</v>
      </c>
      <c r="E38" s="443" t="s">
        <v>740</v>
      </c>
      <c r="F38" s="705">
        <v>45000</v>
      </c>
      <c r="G38" s="706"/>
      <c r="H38" s="707"/>
      <c r="I38" s="648"/>
      <c r="J38" s="650"/>
      <c r="K38" s="444">
        <f>(F38-I38)/(Fördergrunddaten!$D$36/100+1)*Fördergrunddaten!$D$36/100</f>
        <v>7184.8739495798327</v>
      </c>
      <c r="L38" s="701">
        <f>F38-I38-K38</f>
        <v>37815.126050420164</v>
      </c>
      <c r="M38" s="702"/>
      <c r="N38" s="703"/>
      <c r="O38" s="49">
        <f>IF(D38="AFP Basis",Fördergrunddaten!D$16,IF(D38="Bewässerung",Fördergrunddaten!E$16,IF(D38="AFP Premium",Fördergrunddaten!G$16,IF(D38="FISU",Fördergrunddaten!H$16,IF(D38="AFP_14_4",Fördergrunddaten!#REF!,0)))))</f>
        <v>20</v>
      </c>
      <c r="P38" s="280" t="s">
        <v>617</v>
      </c>
      <c r="Q38" s="261"/>
      <c r="R38" s="254"/>
      <c r="S38" s="239">
        <f>IF(38&gt;0,ROUND(IF(OR(D38="AFP Basis",D38="Bewässerung",D38="AFP Premium"),L38,0),3)+IF(D38="FISU",0))</f>
        <v>37815.125999999997</v>
      </c>
      <c r="T38" s="302">
        <f>ROUND(IF($S$43&gt;$S$44,S38/$S$43*$S$44,S38),3)</f>
        <v>37815.125999999997</v>
      </c>
      <c r="U38" s="231"/>
      <c r="V38" s="738" t="str">
        <f>IF(AND(Fördergrunddaten!D6="Ja",Fördergrunddaten!E6="Nein"),Fördergrunddaten!D4,IF(AND(Fördergrunddaten!E6="Ja",Fördergrunddaten!D6="Nein"),Fördergrunddaten!E4,IF(AND(Fördergrunddaten!D6="Ja",Fördergrunddaten!E6="Ja"),Fördergrunddaten!D4,IF(AND(Fördergrunddaten!D6="Nein",Fördergrunddaten!E6="Nein"),Fördergrunddaten!D4,IF(AND(Fördergrunddaten!D6="Ja",Fördergrunddaten!E6=""),Fördergrunddaten!D4,IF(AND(Fördergrunddaten!E6="Ja",Fördergrunddaten!D6=""),Fördergrunddaten!E4,IF(AND(Fördergrunddaten!D6="",Fördergrunddaten!E6=""),Fördergrunddaten!D4)))))))</f>
        <v>AFP Basis</v>
      </c>
      <c r="W38" s="740">
        <f>ROUND(SUMIF(D38:D42,V38,L38:N42),2)</f>
        <v>37815.129999999997</v>
      </c>
      <c r="X38" s="740">
        <f>IF($S$43&gt;$S$44,ROUND(W38/$S$43*$S$44,2),ROUND(W38,2))</f>
        <v>37815.129999999997</v>
      </c>
      <c r="Y38" s="270"/>
      <c r="Z38" s="254"/>
    </row>
    <row r="39" spans="2:26" s="8" customFormat="1" ht="15" customHeight="1" x14ac:dyDescent="0.25">
      <c r="B39" s="741" t="s">
        <v>889</v>
      </c>
      <c r="C39" s="742"/>
      <c r="D39" s="443" t="s">
        <v>600</v>
      </c>
      <c r="E39" s="443" t="s">
        <v>729</v>
      </c>
      <c r="F39" s="648">
        <v>90000</v>
      </c>
      <c r="G39" s="649"/>
      <c r="H39" s="650"/>
      <c r="I39" s="648"/>
      <c r="J39" s="650"/>
      <c r="K39" s="444">
        <f>(F39-I39)/(Fördergrunddaten!$D$36/100+1)*Fördergrunddaten!$D$36/100</f>
        <v>14369.747899159665</v>
      </c>
      <c r="L39" s="679">
        <f>F39-I39-K39</f>
        <v>75630.252100840327</v>
      </c>
      <c r="M39" s="674"/>
      <c r="N39" s="675"/>
      <c r="O39" s="49">
        <f>IF(D39="AFP Basis",Fördergrunddaten!D$16,IF(D39="Bewässerung",Fördergrunddaten!E$16,IF(D39="AFP Premium",Fördergrunddaten!G$16,IF(D39="FISU",Fördergrunddaten!H$16,IF(D39="AFP_14_4",Fördergrunddaten!#REF!,0)))))</f>
        <v>40</v>
      </c>
      <c r="P39" s="745" t="s">
        <v>618</v>
      </c>
      <c r="Q39" s="261"/>
      <c r="R39" s="254"/>
      <c r="S39" s="239">
        <f t="shared" ref="S39:S42" si="0">ROUND(IF(OR(D39="AFP Basis",D39="Bewässerung",D39="AFP Premium"),L39,0),3)+IF(D39="FISU",0)</f>
        <v>75630.251999999993</v>
      </c>
      <c r="T39" s="302">
        <f>ROUND(IF($S$43&gt;$S$44,S39/$S$43*$S$44,S39),3)</f>
        <v>75630.251999999993</v>
      </c>
      <c r="U39" s="231"/>
      <c r="V39" s="739"/>
      <c r="W39" s="725"/>
      <c r="X39" s="725"/>
      <c r="Y39" s="270"/>
      <c r="Z39" s="270"/>
    </row>
    <row r="40" spans="2:26" s="8" customFormat="1" ht="15" customHeight="1" x14ac:dyDescent="0.25">
      <c r="B40" s="741" t="s">
        <v>890</v>
      </c>
      <c r="C40" s="742"/>
      <c r="D40" s="443" t="s">
        <v>600</v>
      </c>
      <c r="E40" s="443" t="s">
        <v>723</v>
      </c>
      <c r="F40" s="648">
        <v>40000</v>
      </c>
      <c r="G40" s="649"/>
      <c r="H40" s="650"/>
      <c r="I40" s="648"/>
      <c r="J40" s="650"/>
      <c r="K40" s="444">
        <f>(F40-I40)/(Fördergrunddaten!$D$36/100+1)*Fördergrunddaten!$D$36/100</f>
        <v>6386.5546218487398</v>
      </c>
      <c r="L40" s="679">
        <f>F40-I40-K40</f>
        <v>33613.445378151257</v>
      </c>
      <c r="M40" s="674"/>
      <c r="N40" s="675"/>
      <c r="O40" s="49">
        <f>IF(D40="AFP Basis",Fördergrunddaten!D$16,IF(D40="Bewässerung",Fördergrunddaten!E$16,IF(D40="AFP Premium",Fördergrunddaten!G$16,IF(D40="FISU",Fördergrunddaten!H$16,IF(D40="AFP_14_4",Fördergrunddaten!#REF!,0)))))</f>
        <v>40</v>
      </c>
      <c r="P40" s="746"/>
      <c r="Q40" s="261"/>
      <c r="R40" s="254"/>
      <c r="S40" s="239">
        <f t="shared" si="0"/>
        <v>33613.445</v>
      </c>
      <c r="T40" s="302">
        <f>ROUND(IF($S$43&gt;$S$44,S40/$S$43*$S$44,S40),3)</f>
        <v>33613.445</v>
      </c>
      <c r="U40" s="231"/>
      <c r="V40" s="738" t="s">
        <v>600</v>
      </c>
      <c r="W40" s="740">
        <f>ROUND(SUMIF(D38:D42,V40,L38:N42),2)</f>
        <v>109243.7</v>
      </c>
      <c r="X40" s="740">
        <f>IF($S$43&gt;$S$44,ROUND(W40/$S$43*$S$44,2),ROUND(W40,2))</f>
        <v>109243.7</v>
      </c>
      <c r="Y40" s="270"/>
      <c r="Z40" s="254"/>
    </row>
    <row r="41" spans="2:26" s="8" customFormat="1" ht="15" customHeight="1" x14ac:dyDescent="0.25">
      <c r="B41" s="741"/>
      <c r="C41" s="742"/>
      <c r="D41" s="443"/>
      <c r="E41" s="443"/>
      <c r="F41" s="648"/>
      <c r="G41" s="649"/>
      <c r="H41" s="650"/>
      <c r="I41" s="648"/>
      <c r="J41" s="650"/>
      <c r="K41" s="444">
        <f>(F41-I41)/(Fördergrunddaten!$D$36/100+1)*Fördergrunddaten!$D$36/100</f>
        <v>0</v>
      </c>
      <c r="L41" s="679">
        <f>F41-I41-K41</f>
        <v>0</v>
      </c>
      <c r="M41" s="674"/>
      <c r="N41" s="675"/>
      <c r="O41" s="49">
        <f>IF(D41="AFP Basis",Fördergrunddaten!D$16,IF(D41="Bewässerung",Fördergrunddaten!E$16,IF(D41="AFP Premium",Fördergrunddaten!G$16,IF(D41="FISU",Fördergrunddaten!H$16,IF(D41="AFP_14_4",Fördergrunddaten!#REF!,0)))))</f>
        <v>0</v>
      </c>
      <c r="P41" s="746"/>
      <c r="Q41" s="261"/>
      <c r="R41" s="254"/>
      <c r="S41" s="239">
        <f t="shared" si="0"/>
        <v>0</v>
      </c>
      <c r="T41" s="302">
        <f>ROUND(IF($S$43&gt;$S$44,S41/$S$43*$S$44,S41),3)</f>
        <v>0</v>
      </c>
      <c r="U41" s="231"/>
      <c r="V41" s="739"/>
      <c r="W41" s="725"/>
      <c r="X41" s="725"/>
      <c r="Y41" s="270"/>
      <c r="Z41" s="254"/>
    </row>
    <row r="42" spans="2:26" s="8" customFormat="1" ht="15" customHeight="1" x14ac:dyDescent="0.25">
      <c r="B42" s="741"/>
      <c r="C42" s="742"/>
      <c r="D42" s="443"/>
      <c r="E42" s="443"/>
      <c r="F42" s="648"/>
      <c r="G42" s="649"/>
      <c r="H42" s="650"/>
      <c r="I42" s="648"/>
      <c r="J42" s="650"/>
      <c r="K42" s="444">
        <f>(F42-I42)/(Fördergrunddaten!$D$36/100+1)*Fördergrunddaten!$D$36/100</f>
        <v>0</v>
      </c>
      <c r="L42" s="679">
        <f>F42-I42-K42</f>
        <v>0</v>
      </c>
      <c r="M42" s="674"/>
      <c r="N42" s="675"/>
      <c r="O42" s="49">
        <f>IF(D42="AFP Basis",Fördergrunddaten!D$16,IF(D42="Bewässerung",Fördergrunddaten!E$16,IF(D42="AFP Premium",Fördergrunddaten!G$16,IF(D42="FISU",Fördergrunddaten!H$16,IF(D42="AFP_14_4",Fördergrunddaten!#REF!,0)))))</f>
        <v>0</v>
      </c>
      <c r="P42" s="746"/>
      <c r="Q42" s="261"/>
      <c r="R42" s="254"/>
      <c r="S42" s="239">
        <f t="shared" si="0"/>
        <v>0</v>
      </c>
      <c r="T42" s="302">
        <f>ROUND(IF($S$43&gt;$S$44,S42/$S$43*$S$44,S42),3)</f>
        <v>0</v>
      </c>
      <c r="U42" s="231"/>
      <c r="V42" s="747" t="s">
        <v>599</v>
      </c>
      <c r="W42" s="724">
        <f>ROUND(SUMIF(D38:D42,V42,L38:N42),2)</f>
        <v>0</v>
      </c>
      <c r="X42" s="726"/>
      <c r="Y42" s="270"/>
      <c r="Z42" s="270"/>
    </row>
    <row r="43" spans="2:26" s="8" customFormat="1" ht="14.25" customHeight="1" x14ac:dyDescent="0.2">
      <c r="D43" s="51"/>
      <c r="E43" s="51" t="s">
        <v>44</v>
      </c>
      <c r="F43" s="52" t="s">
        <v>23</v>
      </c>
      <c r="G43" s="674">
        <f>SUM(F38:H42)</f>
        <v>175000</v>
      </c>
      <c r="H43" s="675"/>
      <c r="K43" s="53" t="s">
        <v>45</v>
      </c>
      <c r="L43" s="179" t="s">
        <v>46</v>
      </c>
      <c r="M43" s="674">
        <f>IF((M44=T43),S43-T43,0)</f>
        <v>0</v>
      </c>
      <c r="N43" s="675"/>
      <c r="O43" s="54"/>
      <c r="P43" s="54"/>
      <c r="Q43" s="262"/>
      <c r="R43" s="254"/>
      <c r="S43" s="240">
        <f>SUM(S38:S42)</f>
        <v>147058.823</v>
      </c>
      <c r="T43" s="241">
        <f>SUM(T38:T42)</f>
        <v>147058.823</v>
      </c>
      <c r="U43" s="231"/>
      <c r="V43" s="739"/>
      <c r="W43" s="725"/>
      <c r="X43" s="727"/>
      <c r="Y43" s="254"/>
      <c r="Z43" s="254"/>
    </row>
    <row r="44" spans="2:26" s="8" customFormat="1" ht="14.25" customHeight="1" x14ac:dyDescent="0.25">
      <c r="D44" s="55"/>
      <c r="E44" s="55" t="s">
        <v>47</v>
      </c>
      <c r="F44" s="52" t="s">
        <v>20</v>
      </c>
      <c r="G44" s="674">
        <f>SUM(I38:J42)</f>
        <v>0</v>
      </c>
      <c r="H44" s="675"/>
      <c r="I44" s="56"/>
      <c r="J44" s="56"/>
      <c r="K44" s="53" t="s">
        <v>48</v>
      </c>
      <c r="L44" s="179" t="s">
        <v>46</v>
      </c>
      <c r="M44" s="704">
        <f>IF(OR(W38&gt;0,W40&gt;0),T43,IF(W42&gt;0,W42)+OR(W44=1,0))</f>
        <v>147058.823</v>
      </c>
      <c r="N44" s="677"/>
      <c r="O44" s="57"/>
      <c r="P44" s="57"/>
      <c r="Q44" s="263"/>
      <c r="R44" s="254"/>
      <c r="S44" s="464">
        <v>150000</v>
      </c>
      <c r="T44" s="463"/>
      <c r="U44" s="231"/>
      <c r="V44" s="243" t="s">
        <v>612</v>
      </c>
      <c r="W44" s="244">
        <f>SUM(W38:W43)</f>
        <v>147058.82999999999</v>
      </c>
      <c r="X44" s="244">
        <f>SUM(X38:X43)</f>
        <v>147058.82999999999</v>
      </c>
      <c r="Y44" s="250"/>
      <c r="Z44" s="254"/>
    </row>
    <row r="45" spans="2:26" s="8" customFormat="1" ht="14.25" customHeight="1" x14ac:dyDescent="0.15">
      <c r="D45" s="51"/>
      <c r="E45" s="51" t="s">
        <v>580</v>
      </c>
      <c r="F45" s="58" t="s">
        <v>23</v>
      </c>
      <c r="G45" s="677">
        <f>G43-G44</f>
        <v>175000</v>
      </c>
      <c r="H45" s="678"/>
      <c r="I45" s="56"/>
      <c r="J45" s="56"/>
      <c r="K45" s="56"/>
      <c r="L45" s="56"/>
      <c r="M45" s="56"/>
      <c r="N45" s="56"/>
      <c r="O45" s="56"/>
      <c r="P45" s="56"/>
      <c r="Q45" s="264"/>
      <c r="R45" s="254"/>
      <c r="U45" s="212"/>
      <c r="V45" s="24"/>
      <c r="W45" s="24"/>
      <c r="X45" s="24"/>
      <c r="Y45" s="256"/>
      <c r="Z45" s="254"/>
    </row>
    <row r="46" spans="2:26" s="59" customFormat="1" ht="4.5" customHeight="1" x14ac:dyDescent="0.2">
      <c r="Q46" s="265"/>
      <c r="R46" s="265"/>
      <c r="U46" s="213"/>
      <c r="V46" s="233"/>
      <c r="W46" s="233"/>
      <c r="X46" s="233"/>
      <c r="Y46" s="271"/>
      <c r="Z46" s="265"/>
    </row>
    <row r="47" spans="2:26" x14ac:dyDescent="0.25">
      <c r="B47" s="2" t="s">
        <v>578</v>
      </c>
      <c r="S47" s="461" t="s">
        <v>857</v>
      </c>
      <c r="T47" s="462">
        <f>IF(Fördergrunddaten!F6="Ja",(X38+X40)*10/100,0)</f>
        <v>14705.882999999998</v>
      </c>
      <c r="U47" s="459"/>
      <c r="V47" s="460" t="s">
        <v>765</v>
      </c>
      <c r="W47" s="465">
        <f>IF(OR(AND(O38&gt;0,O39&gt;0,O40&gt;0,O41&gt;0,O42&gt;0),W44&gt;1),((T47+T49)/(X38+X40+W42)*100),"0,0000")</f>
        <v>44.85713846628591</v>
      </c>
      <c r="X47" s="247"/>
      <c r="Y47" s="271"/>
    </row>
    <row r="48" spans="2:26" s="59" customFormat="1" ht="2.25" customHeight="1" x14ac:dyDescent="0.2">
      <c r="J48" s="60"/>
      <c r="K48" s="60"/>
      <c r="L48" s="60"/>
      <c r="M48" s="60"/>
      <c r="N48" s="60"/>
      <c r="Q48" s="265"/>
      <c r="R48" s="265"/>
      <c r="S48" s="458"/>
      <c r="T48" s="458"/>
      <c r="U48" s="212"/>
      <c r="V48" s="233"/>
      <c r="W48" s="247"/>
      <c r="X48" s="248"/>
      <c r="Y48" s="272"/>
      <c r="Z48" s="265"/>
    </row>
    <row r="49" spans="2:26" s="24" customFormat="1" ht="12" customHeight="1" x14ac:dyDescent="0.2">
      <c r="B49" s="42"/>
      <c r="C49" s="43"/>
      <c r="D49" s="172"/>
      <c r="E49" s="43"/>
      <c r="F49" s="42"/>
      <c r="G49" s="662"/>
      <c r="H49" s="662"/>
      <c r="I49" s="663" t="s">
        <v>35</v>
      </c>
      <c r="J49" s="664"/>
      <c r="K49" s="181" t="s">
        <v>35</v>
      </c>
      <c r="L49" s="663" t="s">
        <v>23</v>
      </c>
      <c r="M49" s="662"/>
      <c r="N49" s="664"/>
      <c r="O49" s="165"/>
      <c r="P49" s="236"/>
      <c r="Q49" s="258"/>
      <c r="R49" s="256"/>
      <c r="S49" s="456" t="s">
        <v>768</v>
      </c>
      <c r="T49" s="457">
        <f>SUM(F66+F68+F69)</f>
        <v>51260.5</v>
      </c>
      <c r="U49" s="215"/>
      <c r="W49" s="248"/>
      <c r="X49" s="231"/>
      <c r="Y49" s="273"/>
      <c r="Z49" s="256"/>
    </row>
    <row r="50" spans="2:26" s="8" customFormat="1" ht="12" customHeight="1" x14ac:dyDescent="0.2">
      <c r="B50" s="45" t="s">
        <v>597</v>
      </c>
      <c r="C50" s="171"/>
      <c r="D50" s="9" t="s">
        <v>598</v>
      </c>
      <c r="E50" s="183" t="s">
        <v>591</v>
      </c>
      <c r="F50" s="665" t="s">
        <v>37</v>
      </c>
      <c r="G50" s="666"/>
      <c r="H50" s="667"/>
      <c r="I50" s="665" t="s">
        <v>38</v>
      </c>
      <c r="J50" s="667"/>
      <c r="K50" s="182" t="s">
        <v>39</v>
      </c>
      <c r="L50" s="665" t="s">
        <v>37</v>
      </c>
      <c r="M50" s="666"/>
      <c r="N50" s="667"/>
      <c r="O50" s="182"/>
      <c r="P50" s="221"/>
      <c r="Q50" s="259"/>
      <c r="R50" s="254"/>
      <c r="S50" s="212"/>
      <c r="T50" s="212"/>
      <c r="U50" s="212"/>
      <c r="V50" s="231"/>
      <c r="W50" s="231"/>
      <c r="X50" s="231"/>
      <c r="Y50" s="273"/>
      <c r="Z50" s="254"/>
    </row>
    <row r="51" spans="2:26" s="8" customFormat="1" ht="9" customHeight="1" x14ac:dyDescent="0.2">
      <c r="B51" s="10" t="s">
        <v>596</v>
      </c>
      <c r="C51" s="11"/>
      <c r="D51" s="174" t="s">
        <v>595</v>
      </c>
      <c r="E51" s="183" t="s">
        <v>590</v>
      </c>
      <c r="F51" s="665" t="s">
        <v>41</v>
      </c>
      <c r="G51" s="666"/>
      <c r="H51" s="667"/>
      <c r="I51" s="665" t="s">
        <v>42</v>
      </c>
      <c r="J51" s="667"/>
      <c r="K51" s="45"/>
      <c r="L51" s="665" t="s">
        <v>43</v>
      </c>
      <c r="M51" s="666"/>
      <c r="N51" s="667"/>
      <c r="O51" s="182"/>
      <c r="P51" s="221"/>
      <c r="Q51" s="259"/>
      <c r="R51" s="254"/>
      <c r="S51" s="212"/>
      <c r="T51" s="212"/>
      <c r="U51" s="212"/>
      <c r="V51" s="15"/>
      <c r="W51" s="231"/>
      <c r="X51" s="15"/>
      <c r="Y51" s="271"/>
      <c r="Z51" s="254"/>
    </row>
    <row r="52" spans="2:26" s="4" customFormat="1" ht="9.75" customHeight="1" x14ac:dyDescent="0.15">
      <c r="B52" s="46"/>
      <c r="C52" s="47"/>
      <c r="D52" s="48"/>
      <c r="E52" s="173" t="s">
        <v>589</v>
      </c>
      <c r="F52" s="698" t="s">
        <v>14</v>
      </c>
      <c r="G52" s="699"/>
      <c r="H52" s="700"/>
      <c r="I52" s="698" t="s">
        <v>14</v>
      </c>
      <c r="J52" s="700"/>
      <c r="K52" s="190" t="s">
        <v>14</v>
      </c>
      <c r="L52" s="698" t="s">
        <v>14</v>
      </c>
      <c r="M52" s="699"/>
      <c r="N52" s="700"/>
      <c r="O52" s="166"/>
      <c r="P52" s="237"/>
      <c r="Q52" s="260"/>
      <c r="R52" s="253"/>
      <c r="S52" s="718"/>
      <c r="T52" s="718"/>
      <c r="U52" s="226"/>
      <c r="V52" s="50"/>
      <c r="W52" s="15"/>
      <c r="X52" s="15"/>
      <c r="Y52" s="254"/>
      <c r="Z52" s="253"/>
    </row>
    <row r="53" spans="2:26" s="8" customFormat="1" ht="14.1" customHeight="1" x14ac:dyDescent="0.25">
      <c r="B53" s="741" t="s">
        <v>891</v>
      </c>
      <c r="C53" s="742"/>
      <c r="D53" s="443" t="s">
        <v>627</v>
      </c>
      <c r="E53" s="445" t="s">
        <v>585</v>
      </c>
      <c r="F53" s="648">
        <v>3500</v>
      </c>
      <c r="G53" s="649"/>
      <c r="H53" s="650"/>
      <c r="I53" s="648"/>
      <c r="J53" s="650"/>
      <c r="K53" s="444">
        <f>(F53-I53)/(Fördergrunddaten!$D$36/100+1)*Fördergrunddaten!$D$36/100</f>
        <v>558.82352941176475</v>
      </c>
      <c r="L53" s="701">
        <f>F53-I53-K53</f>
        <v>2941.1764705882351</v>
      </c>
      <c r="M53" s="702"/>
      <c r="N53" s="703"/>
      <c r="O53" s="167"/>
      <c r="P53" s="238"/>
      <c r="Q53" s="261"/>
      <c r="R53" s="254"/>
      <c r="S53" s="175"/>
      <c r="T53" s="175"/>
      <c r="U53" s="232"/>
      <c r="V53" s="50"/>
      <c r="W53" s="50"/>
      <c r="X53" s="15"/>
      <c r="Y53" s="254"/>
      <c r="Z53" s="254"/>
    </row>
    <row r="54" spans="2:26" s="8" customFormat="1" ht="14.1" customHeight="1" x14ac:dyDescent="0.25">
      <c r="B54" s="743" t="s">
        <v>684</v>
      </c>
      <c r="C54" s="744"/>
      <c r="D54" s="443"/>
      <c r="E54" s="445"/>
      <c r="F54" s="648"/>
      <c r="G54" s="649"/>
      <c r="H54" s="650"/>
      <c r="I54" s="636"/>
      <c r="J54" s="638"/>
      <c r="K54" s="381"/>
      <c r="L54" s="679"/>
      <c r="M54" s="674"/>
      <c r="N54" s="675"/>
      <c r="O54" s="167"/>
      <c r="P54" s="238"/>
      <c r="Q54" s="261"/>
      <c r="R54" s="254"/>
      <c r="S54" s="175"/>
      <c r="T54" s="175"/>
      <c r="U54" s="232"/>
      <c r="V54" s="50"/>
      <c r="W54" s="50"/>
      <c r="Y54" s="254"/>
      <c r="Z54" s="254"/>
    </row>
    <row r="55" spans="2:26" s="8" customFormat="1" ht="14.1" customHeight="1" x14ac:dyDescent="0.15">
      <c r="D55" s="51"/>
      <c r="E55" s="51" t="s">
        <v>44</v>
      </c>
      <c r="F55" s="52" t="s">
        <v>23</v>
      </c>
      <c r="G55" s="674">
        <f>SUM(F53:H54)</f>
        <v>3500</v>
      </c>
      <c r="H55" s="675"/>
      <c r="K55" s="53" t="s">
        <v>45</v>
      </c>
      <c r="L55" s="179" t="s">
        <v>46</v>
      </c>
      <c r="M55" s="674">
        <f>ROUND(SUM(L53:L54),2)</f>
        <v>2941.18</v>
      </c>
      <c r="N55" s="675"/>
      <c r="O55" s="54"/>
      <c r="P55" s="54"/>
      <c r="Q55" s="262"/>
      <c r="R55" s="254"/>
      <c r="S55" s="50"/>
      <c r="T55" s="50"/>
      <c r="U55" s="215"/>
      <c r="W55" s="50"/>
      <c r="Y55" s="254"/>
      <c r="Z55" s="254"/>
    </row>
    <row r="56" spans="2:26" s="8" customFormat="1" ht="14.1" customHeight="1" x14ac:dyDescent="0.15">
      <c r="D56" s="55"/>
      <c r="E56" s="55" t="s">
        <v>47</v>
      </c>
      <c r="F56" s="52" t="s">
        <v>20</v>
      </c>
      <c r="G56" s="674">
        <f>I53</f>
        <v>0</v>
      </c>
      <c r="H56" s="675"/>
      <c r="I56" s="168"/>
      <c r="J56" s="168"/>
      <c r="K56" s="180"/>
      <c r="L56" s="183"/>
      <c r="M56" s="676"/>
      <c r="N56" s="676"/>
      <c r="O56" s="57"/>
      <c r="P56" s="57"/>
      <c r="Q56" s="263"/>
      <c r="R56" s="254"/>
      <c r="S56" s="56"/>
      <c r="T56" s="50"/>
      <c r="U56" s="215"/>
      <c r="Y56" s="254"/>
      <c r="Z56" s="254"/>
    </row>
    <row r="57" spans="2:26" s="8" customFormat="1" ht="14.1" customHeight="1" x14ac:dyDescent="0.2">
      <c r="D57" s="51"/>
      <c r="E57" s="51" t="s">
        <v>581</v>
      </c>
      <c r="F57" s="58" t="s">
        <v>23</v>
      </c>
      <c r="G57" s="677">
        <f>G55-G56</f>
        <v>3500</v>
      </c>
      <c r="H57" s="678"/>
      <c r="I57" s="56"/>
      <c r="J57" s="56"/>
      <c r="K57" s="56"/>
      <c r="L57" s="56"/>
      <c r="M57" s="56"/>
      <c r="N57" s="56"/>
      <c r="O57" s="56"/>
      <c r="P57" s="56"/>
      <c r="Q57" s="264"/>
      <c r="R57" s="254"/>
      <c r="U57" s="212"/>
      <c r="V57" s="59"/>
      <c r="X57" s="59"/>
      <c r="Y57" s="265"/>
      <c r="Z57" s="254"/>
    </row>
    <row r="58" spans="2:26" s="59" customFormat="1" ht="3.75" customHeight="1" x14ac:dyDescent="0.25">
      <c r="Q58" s="265"/>
      <c r="R58" s="265"/>
      <c r="U58" s="213"/>
      <c r="V58" s="170"/>
      <c r="X58" s="211"/>
      <c r="Y58" s="274"/>
      <c r="Z58" s="265"/>
    </row>
    <row r="59" spans="2:26" x14ac:dyDescent="0.25">
      <c r="B59" s="2" t="s">
        <v>579</v>
      </c>
      <c r="K59" s="178"/>
      <c r="L59" s="178"/>
      <c r="S59" s="64"/>
      <c r="T59" s="64"/>
      <c r="U59" s="198"/>
      <c r="V59" s="213"/>
      <c r="W59" s="210"/>
      <c r="X59" s="214"/>
      <c r="Y59" s="275"/>
    </row>
    <row r="60" spans="2:26" s="59" customFormat="1" ht="1.5" customHeight="1" x14ac:dyDescent="0.2">
      <c r="J60" s="60"/>
      <c r="K60" s="196"/>
      <c r="L60" s="196"/>
      <c r="M60" s="60"/>
      <c r="N60" s="60"/>
      <c r="Q60" s="265"/>
      <c r="R60" s="265"/>
      <c r="U60" s="213"/>
      <c r="V60" s="216"/>
      <c r="W60" s="213"/>
      <c r="X60" s="218"/>
      <c r="Y60" s="276"/>
      <c r="Z60" s="265"/>
    </row>
    <row r="61" spans="2:26" ht="14.1" customHeight="1" x14ac:dyDescent="0.25">
      <c r="B61" s="668" t="s">
        <v>49</v>
      </c>
      <c r="C61" s="669"/>
      <c r="D61" s="669"/>
      <c r="E61" s="669"/>
      <c r="F61" s="670" t="s">
        <v>14</v>
      </c>
      <c r="G61" s="671"/>
      <c r="H61" s="672"/>
      <c r="J61" s="61"/>
      <c r="K61" s="673"/>
      <c r="L61" s="673"/>
      <c r="M61" s="61"/>
      <c r="N61" s="61"/>
      <c r="V61" s="212"/>
      <c r="W61" s="217"/>
      <c r="X61" s="212"/>
      <c r="Y61" s="277"/>
    </row>
    <row r="62" spans="2:26" ht="14.1" customHeight="1" x14ac:dyDescent="0.25">
      <c r="B62" s="646" t="s">
        <v>50</v>
      </c>
      <c r="C62" s="647"/>
      <c r="D62" s="647"/>
      <c r="E62" s="647"/>
      <c r="F62" s="648">
        <v>50000</v>
      </c>
      <c r="G62" s="649"/>
      <c r="H62" s="650"/>
      <c r="J62" s="61"/>
      <c r="K62" s="62"/>
      <c r="L62" s="63"/>
      <c r="M62" s="61"/>
      <c r="N62" s="61"/>
      <c r="T62" s="64"/>
      <c r="V62" s="212"/>
      <c r="W62" s="212"/>
      <c r="X62" s="212"/>
      <c r="Y62" s="277"/>
    </row>
    <row r="63" spans="2:26" ht="14.1" customHeight="1" x14ac:dyDescent="0.25">
      <c r="B63" s="620" t="s">
        <v>863</v>
      </c>
      <c r="C63" s="621"/>
      <c r="D63" s="621"/>
      <c r="E63" s="621"/>
      <c r="F63" s="656">
        <f>IF(Fördergrunddaten!D23="Regelbesteuerung",SUM(Investitionskonzept!K38,Investitionskonzept!K39,Investitionskonzept!K40,Investitionskonzept!K41,Investitionskonzept!K42,Investitionskonzept!K53),0)</f>
        <v>28500.000000000004</v>
      </c>
      <c r="G63" s="657"/>
      <c r="H63" s="658"/>
      <c r="J63" s="61"/>
      <c r="K63" s="62"/>
      <c r="L63" s="63"/>
      <c r="M63" s="61"/>
      <c r="N63" s="61"/>
      <c r="T63" s="64"/>
      <c r="V63" s="212"/>
      <c r="W63" s="212"/>
      <c r="X63" s="212"/>
      <c r="Y63" s="277"/>
    </row>
    <row r="64" spans="2:26" ht="14.1" customHeight="1" x14ac:dyDescent="0.25">
      <c r="B64" s="633" t="s">
        <v>691</v>
      </c>
      <c r="C64" s="634"/>
      <c r="D64" s="634"/>
      <c r="E64" s="635"/>
      <c r="F64" s="636">
        <f>F54</f>
        <v>0</v>
      </c>
      <c r="G64" s="654"/>
      <c r="H64" s="655"/>
      <c r="J64" s="61"/>
      <c r="K64" s="62"/>
      <c r="L64" s="63"/>
      <c r="M64" s="61"/>
      <c r="N64" s="61"/>
      <c r="V64" s="212"/>
      <c r="W64" s="212"/>
      <c r="X64" s="212"/>
      <c r="Y64" s="277"/>
    </row>
    <row r="65" spans="2:25" ht="14.1" customHeight="1" x14ac:dyDescent="0.25">
      <c r="B65" s="633" t="s">
        <v>51</v>
      </c>
      <c r="C65" s="645"/>
      <c r="D65" s="645"/>
      <c r="E65" s="645"/>
      <c r="F65" s="636">
        <f>IF(G45+G57&gt;=F62+F63+F64+F66+F68+F67+F69,G45+G57-F66-F68-F67-F69-F62-F63-F64,"überfinanziert")</f>
        <v>41176.47</v>
      </c>
      <c r="G65" s="637"/>
      <c r="H65" s="638"/>
      <c r="I65" s="643" t="str">
        <f>IF(F65="überfinanziert","Bitte bare Eigenmittel reduzieren!"," ")</f>
        <v xml:space="preserve"> </v>
      </c>
      <c r="J65" s="644"/>
      <c r="K65" s="644"/>
      <c r="L65" s="219"/>
      <c r="M65" s="219"/>
      <c r="N65" s="219"/>
      <c r="O65" s="199"/>
      <c r="P65" s="199"/>
      <c r="Q65" s="266"/>
      <c r="S65" s="189"/>
      <c r="T65" s="189"/>
      <c r="U65" s="226"/>
      <c r="V65" s="189"/>
      <c r="W65" s="212"/>
      <c r="X65" s="4"/>
      <c r="Y65" s="253"/>
    </row>
    <row r="66" spans="2:25" ht="14.1" customHeight="1" x14ac:dyDescent="0.25">
      <c r="B66" s="633" t="str">
        <f>IF(AND(Fördergrunddaten!D6="Ja",Fördergrunddaten!E6="Nein"),"Basiszuschuss",IF(AND(Fördergrunddaten!E6="Ja",Fördergrunddaten!D6="Nein"),"Bewässerungszuschuss",IF(AND(Fördergrunddaten!D6="Ja",Fördergrunddaten!E6="Ja"),"Basiszuschuss",IF(AND(Fördergrunddaten!D6="Nein",Fördergrunddaten!E6="Nein"),"Basiszuschuss",IF(AND(Fördergrunddaten!D6="Ja",Fördergrunddaten!E6=""),"Basiszuschuss",IF(AND(Fördergrunddaten!E6="Ja",Fördergrunddaten!D6=""),"Bewässerungszuschuss",IF(AND(Fördergrunddaten!D6="",Fördergrunddaten!E6=""),"Basiszuschuss")))))))</f>
        <v>Basiszuschuss</v>
      </c>
      <c r="C66" s="645"/>
      <c r="D66" s="645"/>
      <c r="E66" s="651"/>
      <c r="F66" s="636">
        <f>IF(Fördergrunddaten!D6="Ja",IF((X38+X40)&gt;=Fördergrunddaten!D18,ROUNDDOWN(X38*Fördergrunddaten!D16/100,2),0),IF(Fördergrunddaten!E6="Ja",IF((X38)&gt;=Fördergrunddaten!E18,ROUNDDOWN(X38*Fördergrunddaten!E16/100,2),0),IF(Fördergrunddaten!D6="Nein",,0)))</f>
        <v>7563.02</v>
      </c>
      <c r="G66" s="637"/>
      <c r="H66" s="638"/>
      <c r="I66" s="197"/>
      <c r="J66" s="198"/>
      <c r="K66" s="652"/>
      <c r="L66" s="653"/>
      <c r="M66" s="202"/>
      <c r="N66" s="202"/>
      <c r="O66" s="170"/>
      <c r="P66" s="170"/>
      <c r="Q66" s="267"/>
      <c r="S66" s="50"/>
      <c r="T66" s="50"/>
      <c r="U66" s="215"/>
      <c r="V66" s="176"/>
      <c r="W66" s="4"/>
      <c r="X66" s="8"/>
      <c r="Y66" s="254"/>
    </row>
    <row r="67" spans="2:25" ht="14.1" customHeight="1" x14ac:dyDescent="0.25">
      <c r="B67" s="633" t="str">
        <f>"Junglandwirtezuschuss"</f>
        <v>Junglandwirtezuschuss</v>
      </c>
      <c r="C67" s="645"/>
      <c r="D67" s="645"/>
      <c r="E67" s="645"/>
      <c r="F67" s="636">
        <f>IF(AND(Fördergrunddaten!F6="Ja",Fördergrunddaten!F16=10,(X38+X40)&gt;=Fördergrunddaten!F18),IF(W47&gt;40,ROUNDDOWN((X38+X40)*40/100-(F66+F68),2),ROUNDDOWN((X38+X40)*10/100,2)),0)</f>
        <v>7563.03</v>
      </c>
      <c r="G67" s="637"/>
      <c r="H67" s="638"/>
      <c r="I67" s="197"/>
      <c r="J67" s="198"/>
      <c r="K67" s="170"/>
      <c r="L67" s="720"/>
      <c r="M67" s="720"/>
      <c r="N67" s="721"/>
      <c r="O67" s="721"/>
      <c r="P67" s="222"/>
      <c r="Q67" s="268"/>
      <c r="S67" s="50"/>
      <c r="T67" s="50"/>
      <c r="U67" s="215"/>
      <c r="V67" s="8"/>
      <c r="W67" s="175"/>
      <c r="X67" s="8"/>
      <c r="Y67" s="254"/>
    </row>
    <row r="68" spans="2:25" ht="14.1" customHeight="1" x14ac:dyDescent="0.25">
      <c r="B68" s="633" t="str">
        <f>"Premiumzuschuss"</f>
        <v>Premiumzuschuss</v>
      </c>
      <c r="C68" s="634"/>
      <c r="D68" s="634"/>
      <c r="E68" s="635"/>
      <c r="F68" s="636">
        <f>IF(Fördergrunddaten!G6="Ja",IF((X38+X40)&gt;=Fördergrunddaten!G18,ROUNDDOWN(X40*Fördergrunddaten!G16/100,2),0),IF(Fördergrunddaten!G6="Nein",,0))</f>
        <v>43697.48</v>
      </c>
      <c r="G68" s="637"/>
      <c r="H68" s="638"/>
      <c r="I68" s="197"/>
      <c r="J68" s="198"/>
      <c r="K68" s="170"/>
      <c r="L68" s="208"/>
      <c r="M68" s="208"/>
      <c r="N68" s="209"/>
      <c r="O68" s="209"/>
      <c r="P68" s="222"/>
      <c r="Q68" s="268"/>
      <c r="S68" s="50"/>
      <c r="T68" s="50"/>
      <c r="U68" s="215"/>
      <c r="V68" s="50"/>
      <c r="W68" s="175"/>
      <c r="X68" s="8"/>
      <c r="Y68" s="254"/>
    </row>
    <row r="69" spans="2:25" ht="14.1" customHeight="1" x14ac:dyDescent="0.25">
      <c r="B69" s="633" t="str">
        <f>"FISU Zuschuss"</f>
        <v>FISU Zuschuss</v>
      </c>
      <c r="C69" s="634"/>
      <c r="D69" s="634"/>
      <c r="E69" s="635"/>
      <c r="F69" s="636">
        <f>IF(Fördergrunddaten!H6="Ja",IF(W42&gt;=Fördergrunddaten!H18,ROUNDDOWN(W42*Fördergrunddaten!H16/100,2),0),IF(Fördergrunddaten!H6="Nein",,0))</f>
        <v>0</v>
      </c>
      <c r="G69" s="637"/>
      <c r="H69" s="638"/>
      <c r="I69" s="197"/>
      <c r="J69" s="198"/>
      <c r="K69" s="170"/>
      <c r="L69" s="639" t="s">
        <v>609</v>
      </c>
      <c r="M69" s="640"/>
      <c r="N69" s="641"/>
      <c r="O69" s="642"/>
      <c r="P69" s="222"/>
      <c r="Q69" s="268"/>
      <c r="S69" s="50"/>
      <c r="T69" s="50"/>
      <c r="U69" s="215"/>
      <c r="V69" s="8"/>
      <c r="W69" s="50"/>
      <c r="X69" s="8"/>
      <c r="Y69" s="254"/>
    </row>
    <row r="70" spans="2:25" ht="14.1" customHeight="1" x14ac:dyDescent="0.25">
      <c r="D70" s="65"/>
      <c r="E70" s="51" t="s">
        <v>53</v>
      </c>
      <c r="F70" s="179" t="s">
        <v>23</v>
      </c>
      <c r="G70" s="704">
        <f>SUM(F62:H69)</f>
        <v>178500.00000000003</v>
      </c>
      <c r="H70" s="719"/>
      <c r="L70" s="200"/>
      <c r="M70" s="722">
        <f>IF(OR(AND(Fördergrunddaten!D6="Ja",Fördergrunddaten!E6="Ja",Fördergrunddaten!G6="Ja",Fördergrunddaten!H6="Ja"),M44&gt;1),((F66+F67+F68+F69)/M44*100),0)</f>
        <v>40.000000544000002</v>
      </c>
      <c r="N70" s="723"/>
      <c r="O70" s="201" t="s">
        <v>28</v>
      </c>
      <c r="P70" s="242"/>
      <c r="Q70" s="269"/>
      <c r="T70" s="50"/>
      <c r="U70" s="215"/>
      <c r="V70" s="8"/>
      <c r="W70" s="50"/>
      <c r="X70" s="8"/>
      <c r="Y70" s="254"/>
    </row>
    <row r="71" spans="2:25" ht="6" customHeight="1" x14ac:dyDescent="0.25">
      <c r="B71" s="47"/>
      <c r="C71" s="47"/>
      <c r="D71" s="47"/>
      <c r="E71" s="47"/>
      <c r="F71" s="66"/>
      <c r="G71" s="4"/>
      <c r="H71" s="4"/>
      <c r="V71" s="59"/>
      <c r="W71" s="8"/>
      <c r="X71" s="59"/>
      <c r="Y71" s="265"/>
    </row>
    <row r="72" spans="2:25" x14ac:dyDescent="0.25">
      <c r="B72" s="18" t="s">
        <v>860</v>
      </c>
      <c r="V72" s="64"/>
      <c r="W72" s="59"/>
    </row>
    <row r="73" spans="2:25" x14ac:dyDescent="0.25">
      <c r="V73" s="59"/>
      <c r="X73" s="59"/>
      <c r="Y73" s="265"/>
    </row>
    <row r="74" spans="2:25" x14ac:dyDescent="0.25">
      <c r="G74" s="717"/>
      <c r="H74" s="717"/>
      <c r="W74" s="59"/>
      <c r="X74" s="50"/>
    </row>
    <row r="75" spans="2:25" x14ac:dyDescent="0.25">
      <c r="W75" s="50"/>
    </row>
    <row r="76" spans="2:25" x14ac:dyDescent="0.25">
      <c r="V76" s="189"/>
      <c r="X76" s="189"/>
    </row>
    <row r="77" spans="2:25" x14ac:dyDescent="0.25">
      <c r="V77" s="50"/>
      <c r="W77" s="189"/>
      <c r="X77" s="50"/>
    </row>
    <row r="78" spans="2:25" x14ac:dyDescent="0.25">
      <c r="V78" s="50"/>
      <c r="W78" s="50"/>
      <c r="X78" s="50"/>
    </row>
    <row r="79" spans="2:25" x14ac:dyDescent="0.25">
      <c r="V79" s="50"/>
      <c r="W79" s="50"/>
      <c r="X79" s="50"/>
    </row>
    <row r="80" spans="2:25" x14ac:dyDescent="0.25">
      <c r="V80" s="50"/>
      <c r="W80" s="50"/>
      <c r="X80" s="50"/>
    </row>
    <row r="81" spans="23:23" x14ac:dyDescent="0.25">
      <c r="W81" s="50"/>
    </row>
  </sheetData>
  <sheetProtection password="C2E6" sheet="1" objects="1" scenarios="1" formatColumns="0" selectLockedCells="1"/>
  <mergeCells count="139">
    <mergeCell ref="B53:C53"/>
    <mergeCell ref="B54:C54"/>
    <mergeCell ref="B38:C38"/>
    <mergeCell ref="B39:C39"/>
    <mergeCell ref="B40:C40"/>
    <mergeCell ref="B41:C41"/>
    <mergeCell ref="B42:C42"/>
    <mergeCell ref="P39:P42"/>
    <mergeCell ref="V40:V41"/>
    <mergeCell ref="V42:V43"/>
    <mergeCell ref="W42:W43"/>
    <mergeCell ref="X42:X43"/>
    <mergeCell ref="S28:X28"/>
    <mergeCell ref="S34:S36"/>
    <mergeCell ref="T34:T36"/>
    <mergeCell ref="V34:V36"/>
    <mergeCell ref="W34:W36"/>
    <mergeCell ref="X34:X36"/>
    <mergeCell ref="V38:V39"/>
    <mergeCell ref="W38:W39"/>
    <mergeCell ref="X38:X39"/>
    <mergeCell ref="W40:W41"/>
    <mergeCell ref="X40:X41"/>
    <mergeCell ref="G74:H74"/>
    <mergeCell ref="S52:T52"/>
    <mergeCell ref="F53:H53"/>
    <mergeCell ref="I53:J53"/>
    <mergeCell ref="L53:N53"/>
    <mergeCell ref="G49:H49"/>
    <mergeCell ref="I49:J49"/>
    <mergeCell ref="L49:N49"/>
    <mergeCell ref="F50:H50"/>
    <mergeCell ref="I50:J50"/>
    <mergeCell ref="L50:N50"/>
    <mergeCell ref="F51:H51"/>
    <mergeCell ref="I51:J51"/>
    <mergeCell ref="L51:N51"/>
    <mergeCell ref="F52:H52"/>
    <mergeCell ref="I52:J52"/>
    <mergeCell ref="L52:N52"/>
    <mergeCell ref="G70:H70"/>
    <mergeCell ref="L67:O67"/>
    <mergeCell ref="M70:N70"/>
    <mergeCell ref="F12:G12"/>
    <mergeCell ref="I12:J12"/>
    <mergeCell ref="F13:G13"/>
    <mergeCell ref="F14:G14"/>
    <mergeCell ref="F20:G20"/>
    <mergeCell ref="F21:G21"/>
    <mergeCell ref="L35:N35"/>
    <mergeCell ref="F36:H36"/>
    <mergeCell ref="I36:J36"/>
    <mergeCell ref="L36:N36"/>
    <mergeCell ref="K21:N21"/>
    <mergeCell ref="F22:G22"/>
    <mergeCell ref="K22:N22"/>
    <mergeCell ref="F23:G23"/>
    <mergeCell ref="K23:N23"/>
    <mergeCell ref="F25:G25"/>
    <mergeCell ref="K25:N25"/>
    <mergeCell ref="F26:G26"/>
    <mergeCell ref="L26:M26"/>
    <mergeCell ref="F24:G24"/>
    <mergeCell ref="K24:N24"/>
    <mergeCell ref="F27:G27"/>
    <mergeCell ref="L27:M27"/>
    <mergeCell ref="F28:G28"/>
    <mergeCell ref="F37:H37"/>
    <mergeCell ref="L38:N38"/>
    <mergeCell ref="F39:H39"/>
    <mergeCell ref="I39:J39"/>
    <mergeCell ref="L39:N39"/>
    <mergeCell ref="G44:H44"/>
    <mergeCell ref="M44:N44"/>
    <mergeCell ref="G45:H45"/>
    <mergeCell ref="I37:J37"/>
    <mergeCell ref="L37:N37"/>
    <mergeCell ref="F40:H40"/>
    <mergeCell ref="I40:J40"/>
    <mergeCell ref="L40:N40"/>
    <mergeCell ref="F38:H38"/>
    <mergeCell ref="F41:H41"/>
    <mergeCell ref="I41:J41"/>
    <mergeCell ref="L41:N41"/>
    <mergeCell ref="F11:G11"/>
    <mergeCell ref="I11:J11"/>
    <mergeCell ref="B1:O1"/>
    <mergeCell ref="B2:O2"/>
    <mergeCell ref="B6:K6"/>
    <mergeCell ref="L6:M6"/>
    <mergeCell ref="N6:O6"/>
    <mergeCell ref="L7:O7"/>
    <mergeCell ref="F9:G9"/>
    <mergeCell ref="I9:K9"/>
    <mergeCell ref="B10:D10"/>
    <mergeCell ref="F10:G10"/>
    <mergeCell ref="I10:J10"/>
    <mergeCell ref="L28:M28"/>
    <mergeCell ref="F29:G29"/>
    <mergeCell ref="G34:H34"/>
    <mergeCell ref="I34:J34"/>
    <mergeCell ref="L34:N34"/>
    <mergeCell ref="F35:H35"/>
    <mergeCell ref="B61:E61"/>
    <mergeCell ref="F61:H61"/>
    <mergeCell ref="K61:L61"/>
    <mergeCell ref="G56:H56"/>
    <mergeCell ref="M56:N56"/>
    <mergeCell ref="G57:H57"/>
    <mergeCell ref="I35:J35"/>
    <mergeCell ref="I38:J38"/>
    <mergeCell ref="I42:J42"/>
    <mergeCell ref="L42:N42"/>
    <mergeCell ref="G43:H43"/>
    <mergeCell ref="M43:N43"/>
    <mergeCell ref="G55:H55"/>
    <mergeCell ref="M55:N55"/>
    <mergeCell ref="F54:H54"/>
    <mergeCell ref="I54:J54"/>
    <mergeCell ref="L54:N54"/>
    <mergeCell ref="F42:H42"/>
    <mergeCell ref="B68:E68"/>
    <mergeCell ref="B69:E69"/>
    <mergeCell ref="F68:H68"/>
    <mergeCell ref="F69:H69"/>
    <mergeCell ref="L69:O69"/>
    <mergeCell ref="I65:K65"/>
    <mergeCell ref="B67:E67"/>
    <mergeCell ref="F67:H67"/>
    <mergeCell ref="B62:E62"/>
    <mergeCell ref="F62:H62"/>
    <mergeCell ref="B65:E65"/>
    <mergeCell ref="F65:H65"/>
    <mergeCell ref="B66:E66"/>
    <mergeCell ref="F66:H66"/>
    <mergeCell ref="K66:L66"/>
    <mergeCell ref="B64:E64"/>
    <mergeCell ref="F64:H64"/>
    <mergeCell ref="F63:H63"/>
  </mergeCells>
  <conditionalFormatting sqref="F20:G20">
    <cfRule type="containsText" dxfId="9" priority="3" operator="containsText" text="Hilfsblatt prüfen">
      <formula>NOT(ISERROR(SEARCH("Hilfsblatt prüfen",F20)))</formula>
    </cfRule>
  </conditionalFormatting>
  <conditionalFormatting sqref="F21:G21">
    <cfRule type="containsText" dxfId="8" priority="2" operator="containsText" text="Hilfsblatt prüfen">
      <formula>NOT(ISERROR(SEARCH("Hilfsblatt prüfen",F21)))</formula>
    </cfRule>
  </conditionalFormatting>
  <conditionalFormatting sqref="F22:G23 F25:G26 F28:G29">
    <cfRule type="containsText" dxfId="7" priority="1" operator="containsText" text="Hilfsblatt prüfen">
      <formula>NOT(ISERROR(SEARCH("Hilfsblatt prüfen",F22)))</formula>
    </cfRule>
  </conditionalFormatting>
  <pageMargins left="0.70866141732283472" right="0.19685039370078741" top="0.59055118110236227" bottom="0.39370078740157483" header="0.31496062992125984" footer="0.31496062992125984"/>
  <pageSetup paperSize="9" scale="90" orientation="portrait" r:id="rId1"/>
  <headerFooter>
    <oddFooter>&amp;LInvestitionskonzept - vereinfacht - EFP Vers. 5.2&amp;Cvom 24.05.2023&amp;RDruck &amp;D</oddFooter>
  </headerFooter>
  <ignoredErrors>
    <ignoredError sqref="K53 K38:K42 F63:F64 G20 G23 G21 G22 F23 F22 G26 G25 F26 F25 G29 G28 F29 F28" unlockedFormula="1"/>
    <ignoredError sqref="F27:G27" evalError="1" unlockedFormula="1"/>
    <ignoredError sqref="F24:G24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'Fö-Gegenstand Kostengruppe'!$D$21:$D$36</xm:f>
          </x14:formula1>
          <xm:sqref>E38:E42</xm:sqref>
        </x14:dataValidation>
        <x14:dataValidation type="list" allowBlank="1" showInputMessage="1" showErrorMessage="1">
          <x14:formula1>
            <xm:f>'Fö-Gegenstand Kostengruppe'!$D$17:$D$18</xm:f>
          </x14:formula1>
          <xm:sqref>D53:D54</xm:sqref>
        </x14:dataValidation>
        <x14:dataValidation type="list" allowBlank="1" showInputMessage="1" showErrorMessage="1">
          <x14:formula1>
            <xm:f>'Fö-Gegenstand Kostengruppe'!$D$39:$D$40</xm:f>
          </x14:formula1>
          <xm:sqref>E53:E54</xm:sqref>
        </x14:dataValidation>
        <x14:dataValidation type="list" allowBlank="1" showInputMessage="1" showErrorMessage="1">
          <x14:formula1>
            <xm:f>'Fö-Gegenstand Kostengruppe'!$D$2:$D$6</xm:f>
          </x14:formula1>
          <xm:sqref>D38:D42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FFC000"/>
    <pageSetUpPr fitToPage="1"/>
  </sheetPr>
  <dimension ref="A1:Q50"/>
  <sheetViews>
    <sheetView showZeros="0" zoomScale="120" zoomScaleNormal="120" workbookViewId="0">
      <selection activeCell="H11" sqref="H11"/>
    </sheetView>
  </sheetViews>
  <sheetFormatPr baseColWidth="10" defaultColWidth="11.42578125" defaultRowHeight="15" x14ac:dyDescent="0.25"/>
  <cols>
    <col min="1" max="1" width="5" style="1" customWidth="1"/>
    <col min="2" max="2" width="30.5703125" style="1" customWidth="1"/>
    <col min="3" max="3" width="1.5703125" style="1" customWidth="1"/>
    <col min="4" max="5" width="16.85546875" style="1" customWidth="1"/>
    <col min="6" max="6" width="22.28515625" style="1" customWidth="1"/>
    <col min="7" max="8" width="16.85546875" style="1" customWidth="1"/>
    <col min="9" max="16384" width="11.42578125" style="1"/>
  </cols>
  <sheetData>
    <row r="1" spans="1:17" ht="15.75" x14ac:dyDescent="0.25">
      <c r="A1" s="395"/>
      <c r="B1" s="748" t="s">
        <v>56</v>
      </c>
      <c r="C1" s="748"/>
      <c r="D1" s="748"/>
      <c r="E1" s="455"/>
      <c r="F1" s="394"/>
      <c r="G1" s="394"/>
      <c r="H1" s="394"/>
      <c r="I1" s="395"/>
      <c r="J1" s="395"/>
      <c r="K1" s="395"/>
      <c r="L1" s="395"/>
      <c r="M1" s="395"/>
      <c r="N1" s="395"/>
      <c r="O1" s="395"/>
      <c r="P1" s="395"/>
      <c r="Q1" s="395"/>
    </row>
    <row r="2" spans="1:17" ht="6.75" customHeight="1" x14ac:dyDescent="0.25">
      <c r="A2" s="395"/>
      <c r="B2" s="748"/>
      <c r="C2" s="748"/>
      <c r="D2" s="748"/>
      <c r="E2" s="455"/>
      <c r="F2" s="396"/>
      <c r="G2" s="396"/>
      <c r="H2" s="396"/>
      <c r="I2" s="395"/>
      <c r="J2" s="395"/>
      <c r="K2" s="395"/>
      <c r="L2" s="395"/>
      <c r="M2" s="395"/>
      <c r="N2" s="395"/>
      <c r="O2" s="395"/>
      <c r="P2" s="395"/>
      <c r="Q2" s="395"/>
    </row>
    <row r="3" spans="1:17" ht="6.75" customHeight="1" x14ac:dyDescent="0.25">
      <c r="A3" s="395"/>
      <c r="B3" s="396"/>
      <c r="C3" s="396"/>
      <c r="D3" s="396"/>
      <c r="E3" s="396"/>
      <c r="F3" s="396"/>
      <c r="G3" s="396"/>
      <c r="H3" s="396"/>
      <c r="I3" s="395"/>
      <c r="J3" s="395"/>
      <c r="K3" s="395"/>
      <c r="L3" s="395"/>
      <c r="M3" s="395"/>
      <c r="N3" s="395"/>
      <c r="O3" s="395"/>
      <c r="P3" s="395"/>
      <c r="Q3" s="395"/>
    </row>
    <row r="4" spans="1:17" s="387" customFormat="1" ht="14.25" customHeight="1" x14ac:dyDescent="0.2">
      <c r="A4" s="397"/>
      <c r="B4" s="192" t="s">
        <v>602</v>
      </c>
      <c r="C4" s="417"/>
      <c r="D4" s="193" t="s">
        <v>601</v>
      </c>
      <c r="E4" s="193" t="s">
        <v>766</v>
      </c>
      <c r="F4" s="193" t="s">
        <v>767</v>
      </c>
      <c r="G4" s="193" t="s">
        <v>600</v>
      </c>
      <c r="H4" s="193" t="s">
        <v>599</v>
      </c>
      <c r="I4" s="397"/>
      <c r="J4" s="397"/>
      <c r="K4" s="397"/>
      <c r="L4" s="397"/>
      <c r="M4" s="397"/>
      <c r="N4" s="397"/>
      <c r="O4" s="397"/>
      <c r="P4" s="397"/>
      <c r="Q4" s="397"/>
    </row>
    <row r="5" spans="1:17" s="387" customFormat="1" ht="6" customHeight="1" x14ac:dyDescent="0.2">
      <c r="A5" s="397"/>
      <c r="B5" s="397"/>
      <c r="C5" s="413"/>
      <c r="D5" s="413"/>
      <c r="E5" s="413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</row>
    <row r="6" spans="1:17" s="387" customFormat="1" ht="14.25" x14ac:dyDescent="0.2">
      <c r="A6" s="397"/>
      <c r="B6" s="195" t="s">
        <v>57</v>
      </c>
      <c r="C6" s="410"/>
      <c r="D6" s="194" t="s">
        <v>107</v>
      </c>
      <c r="E6" s="194" t="s">
        <v>102</v>
      </c>
      <c r="F6" s="194" t="s">
        <v>107</v>
      </c>
      <c r="G6" s="194" t="s">
        <v>107</v>
      </c>
      <c r="H6" s="194" t="s">
        <v>102</v>
      </c>
      <c r="I6" s="397"/>
      <c r="J6" s="397"/>
      <c r="K6" s="397"/>
      <c r="L6" s="397"/>
      <c r="M6" s="397"/>
      <c r="N6" s="397"/>
      <c r="O6" s="397"/>
      <c r="P6" s="397"/>
      <c r="Q6" s="397"/>
    </row>
    <row r="7" spans="1:17" s="388" customFormat="1" ht="18" customHeight="1" x14ac:dyDescent="0.2">
      <c r="A7" s="398"/>
      <c r="B7" s="382" t="s">
        <v>603</v>
      </c>
      <c r="C7" s="418"/>
      <c r="D7" s="383" t="s">
        <v>740</v>
      </c>
      <c r="E7" s="383"/>
      <c r="F7" s="384" t="s">
        <v>622</v>
      </c>
      <c r="G7" s="383" t="s">
        <v>729</v>
      </c>
      <c r="H7" s="383"/>
      <c r="I7" s="398"/>
      <c r="J7" s="398"/>
      <c r="K7" s="398"/>
      <c r="L7" s="398"/>
      <c r="M7" s="398"/>
      <c r="N7" s="398"/>
      <c r="O7" s="398"/>
      <c r="P7" s="398"/>
      <c r="Q7" s="398"/>
    </row>
    <row r="8" spans="1:17" s="387" customFormat="1" ht="18" customHeight="1" x14ac:dyDescent="0.2">
      <c r="A8" s="397"/>
      <c r="B8" s="382" t="s">
        <v>604</v>
      </c>
      <c r="C8" s="419"/>
      <c r="D8" s="383"/>
      <c r="E8" s="383"/>
      <c r="F8" s="384" t="s">
        <v>622</v>
      </c>
      <c r="G8" s="383" t="s">
        <v>723</v>
      </c>
      <c r="H8" s="383"/>
      <c r="I8" s="397"/>
      <c r="J8" s="397"/>
      <c r="K8" s="397"/>
      <c r="L8" s="397"/>
      <c r="M8" s="397"/>
      <c r="N8" s="397"/>
      <c r="O8" s="397"/>
      <c r="P8" s="397"/>
      <c r="Q8" s="397"/>
    </row>
    <row r="9" spans="1:17" s="387" customFormat="1" ht="18" customHeight="1" x14ac:dyDescent="0.2">
      <c r="A9" s="397"/>
      <c r="B9" s="382" t="s">
        <v>607</v>
      </c>
      <c r="C9" s="419"/>
      <c r="D9" s="383"/>
      <c r="E9" s="384" t="s">
        <v>622</v>
      </c>
      <c r="F9" s="384" t="s">
        <v>622</v>
      </c>
      <c r="G9" s="383"/>
      <c r="H9" s="383"/>
      <c r="I9" s="397"/>
      <c r="J9" s="397"/>
      <c r="K9" s="397"/>
      <c r="L9" s="397"/>
      <c r="M9" s="397"/>
      <c r="N9" s="397"/>
      <c r="O9" s="397"/>
      <c r="P9" s="397"/>
      <c r="Q9" s="397"/>
    </row>
    <row r="10" spans="1:17" s="387" customFormat="1" ht="18" customHeight="1" x14ac:dyDescent="0.2">
      <c r="A10" s="397"/>
      <c r="B10" s="382" t="s">
        <v>608</v>
      </c>
      <c r="C10" s="419"/>
      <c r="D10" s="383"/>
      <c r="E10" s="384" t="s">
        <v>622</v>
      </c>
      <c r="F10" s="384" t="s">
        <v>622</v>
      </c>
      <c r="G10" s="383"/>
      <c r="H10" s="383"/>
      <c r="I10" s="397"/>
      <c r="J10" s="397"/>
      <c r="K10" s="397"/>
      <c r="L10" s="397"/>
      <c r="M10" s="397"/>
      <c r="N10" s="397"/>
      <c r="O10" s="397"/>
      <c r="P10" s="397"/>
      <c r="Q10" s="397"/>
    </row>
    <row r="11" spans="1:17" s="387" customFormat="1" ht="18" customHeight="1" x14ac:dyDescent="0.2">
      <c r="A11" s="397"/>
      <c r="B11" s="382" t="s">
        <v>610</v>
      </c>
      <c r="C11" s="419"/>
      <c r="D11" s="383"/>
      <c r="E11" s="384" t="s">
        <v>622</v>
      </c>
      <c r="F11" s="384" t="s">
        <v>622</v>
      </c>
      <c r="G11" s="383"/>
      <c r="H11" s="383"/>
      <c r="I11" s="397"/>
      <c r="J11" s="397"/>
      <c r="K11" s="397"/>
      <c r="L11" s="397"/>
      <c r="M11" s="397"/>
      <c r="N11" s="397"/>
      <c r="O11" s="397"/>
      <c r="P11" s="397"/>
      <c r="Q11" s="397"/>
    </row>
    <row r="12" spans="1:17" s="387" customFormat="1" ht="6.75" customHeight="1" x14ac:dyDescent="0.2">
      <c r="A12" s="397"/>
      <c r="B12" s="411"/>
      <c r="C12" s="403"/>
      <c r="D12" s="412"/>
      <c r="E12" s="412"/>
      <c r="F12" s="412"/>
      <c r="G12" s="412"/>
      <c r="H12" s="412"/>
      <c r="I12" s="397"/>
      <c r="J12" s="397"/>
      <c r="K12" s="397"/>
      <c r="L12" s="397"/>
      <c r="M12" s="397"/>
      <c r="N12" s="397"/>
      <c r="O12" s="397"/>
      <c r="P12" s="397"/>
      <c r="Q12" s="397"/>
    </row>
    <row r="13" spans="1:17" s="387" customFormat="1" ht="14.25" customHeight="1" x14ac:dyDescent="0.2">
      <c r="A13" s="397"/>
      <c r="B13" s="407"/>
      <c r="C13" s="413"/>
      <c r="D13" s="749" t="str">
        <f>IF(AND(AND(D6="Ja",E6="Ja"),H6="Ja"),"AFP Maßnahme, Bewässerungsmaßnahme und FISU Maßnahme kann nicht gleichzeitig beantragt werden!",IF(AND(AND(G6="Ja",E6="Ja",),H6="Ja"),"AFP Maßnahme, Bewässerungsmaßnahme und FISU Maßnahme kann nicht gleichzeitig beantragt werden!",IF(AND(OR(D6="Ja",F6="Ja",G6="Ja",),H6="Ja"),"AFP Maßnahme und FISU Maßnahme kann nicht gleichzeitig beantragt werden!",IF(AND(E6="Ja",H6="Ja"),"Bewässerungsmaßnahme und FISU Maßnahme kann nicht gleichzeitig beantragt werden!",IF(AND(OR(D6="Ja",G6="Ja"),E6="Ja"),"AFP Maßnahme und Bewässerungsmaßnahme kann nicht gleichzeitig beantragt werden!",IF(AND(E6="Ja",F6="Ja"),"Bewässerungsmaßnahme und Junglandwirtezuschuss kann nicht gleichzeitig beantragt werden!"," "))))))</f>
        <v xml:space="preserve"> </v>
      </c>
      <c r="E13" s="749"/>
      <c r="F13" s="749"/>
      <c r="G13" s="749"/>
      <c r="H13" s="749"/>
      <c r="I13" s="397"/>
      <c r="J13" s="397"/>
      <c r="K13" s="397"/>
      <c r="L13" s="397"/>
      <c r="M13" s="397"/>
      <c r="N13" s="397"/>
      <c r="O13" s="397"/>
      <c r="P13" s="397"/>
      <c r="Q13" s="397"/>
    </row>
    <row r="14" spans="1:17" s="387" customFormat="1" ht="14.25" customHeight="1" x14ac:dyDescent="0.2">
      <c r="A14" s="397"/>
      <c r="B14" s="407"/>
      <c r="C14" s="413"/>
      <c r="D14" s="749" t="str">
        <f>IF(AND(AND(D6="Ja",E6="Ja"),H6="Ja"),"Bitte nehmen Sie zwei Maßnahmen zurück!",IF(AND(AND(G6="Ja",E6="Ja",),H6="Ja"),"Bitte nehmen Sie zwei Maßnahmen zurück!",IF(AND(OR(D6="Ja",F6="Ja",G6="Ja",),H6="Ja"),"Bitte nehmen Sie eine Maßnahmen zurück!",IF(AND(E6="Ja",H6="Ja"),"Bitte nehmen Sie eine Maßnahmen zurück!",IF(AND(OR(D6="Ja",G6="Ja"),E6="Ja"),"Bitte nehmen Sie eine Maßnahmen zurück!",IF(AND(E6="Ja",F6="Ja"),"Bitte nehmen Sie den Junglandwirtezuschuss zurück!"," "))))))</f>
        <v xml:space="preserve"> </v>
      </c>
      <c r="E14" s="749"/>
      <c r="F14" s="749"/>
      <c r="G14" s="749"/>
      <c r="H14" s="749"/>
      <c r="I14" s="397"/>
      <c r="J14" s="397"/>
      <c r="K14" s="397"/>
      <c r="L14" s="397"/>
      <c r="M14" s="397"/>
      <c r="N14" s="397"/>
      <c r="O14" s="397"/>
      <c r="P14" s="397"/>
      <c r="Q14" s="397"/>
    </row>
    <row r="15" spans="1:17" s="69" customFormat="1" ht="6.75" customHeight="1" x14ac:dyDescent="0.2">
      <c r="A15" s="399"/>
      <c r="B15" s="409"/>
      <c r="C15" s="408"/>
      <c r="D15" s="414"/>
      <c r="E15" s="414"/>
      <c r="F15" s="414"/>
      <c r="G15" s="414"/>
      <c r="H15" s="414"/>
      <c r="I15" s="399"/>
      <c r="J15" s="399"/>
      <c r="K15" s="399"/>
      <c r="L15" s="399"/>
      <c r="M15" s="399"/>
      <c r="N15" s="399"/>
      <c r="O15" s="399"/>
      <c r="P15" s="399"/>
      <c r="Q15" s="399"/>
    </row>
    <row r="16" spans="1:17" s="393" customFormat="1" ht="12.75" x14ac:dyDescent="0.2">
      <c r="A16" s="400"/>
      <c r="B16" s="385" t="s">
        <v>692</v>
      </c>
      <c r="C16" s="622"/>
      <c r="D16" s="392">
        <f>IF(AND(D6="Ja",E6="Nein",H6="Nein"),20,IF(AND(D6="Ja",E6="",H6=""),20,IF(AND(D6="Ja",E6="Nein",H6=""),20,IF(AND(D6="Ja",E6="",H6="Nein"),20,IF(OR(D6="Nein",D6="Ja",H6="Ja"),0,IF(OR(D6="",D6="",H6=""),0,))))))</f>
        <v>20</v>
      </c>
      <c r="E16" s="392">
        <f>IF(AND(E6="Ja",F6="Ja"),0,IF(AND(E6="Ja",D6="Nein",G6="Nein",H6="Nein"),30,IF(AND(E6="Ja",D6="Nein",G6="",H6=""),30,IF(AND(E6="Ja",D6="",G6="",H6=""),30,IF(AND(E6="Ja",D6="",G6="",H6="Nein"),30,IF(AND(E6="Ja",D6="",G6="Nein",H6="Nein"),30,IF(OR(E6="Nein",D6="Ja",G6="Ja",H6="Ja"),0,IF(OR(E6="",D6="",G6="",H6=""),0))))))))</f>
        <v>0</v>
      </c>
      <c r="F16" s="392">
        <f>IF(Hilfsblätter!H41="nachgewiesen !",IF(E6="Ja",0,IF(AND(D6="Ja",E6="Ja",F6="Ja"),0,IF(AND(E6="Ja",F6="Ja",G6="Ja"),0,IF(AND(AND(F6="Ja",D6="Ja"),H6="Nein"),10,IF(AND(AND(F6="Ja",E6="Ja"),H6="Nein"),10,0))))),0)</f>
        <v>10</v>
      </c>
      <c r="G16" s="392">
        <f>IF(AND(G6="Ja",E6="Nein",H6="Nein"),40,IF(AND(G6="Ja",E6="",H6="Nein"),40,IF(AND(G6="Ja",E6="Nein",H6=""),40,IF(AND(G6="Ja",E6="",H6=""),40,IF(OR(G6="Nein",D6="Ja",E6="Ja",H6="Ja"),0,IF(OR(G6="",D6="",E6="",H6=""),0))))))</f>
        <v>40</v>
      </c>
      <c r="H16" s="392">
        <f>IF(AND(AND(D6="Nein",E6="Nein",F6="Nein",G6="Nein"),H6="Ja"),40,IF(AND(AND(D6="",E6="",F6="",G6=""),H6="Ja"),40,IF(OR(OR(D6="Ja",E6="Ja",F6="Ja",G6="Ja"),H6="Nein"),0,IF(OR(OR(D6="",E6="",F6="",G6=""),H6="Nein"),0))))</f>
        <v>0</v>
      </c>
      <c r="I16" s="400"/>
      <c r="J16" s="400"/>
      <c r="K16" s="400"/>
      <c r="L16" s="400"/>
      <c r="M16" s="400"/>
      <c r="N16" s="400"/>
      <c r="O16" s="400"/>
      <c r="P16" s="400"/>
      <c r="Q16" s="400"/>
    </row>
    <row r="17" spans="1:17" s="387" customFormat="1" ht="44.25" customHeight="1" x14ac:dyDescent="0.2">
      <c r="A17" s="397"/>
      <c r="B17" s="407"/>
      <c r="C17" s="413"/>
      <c r="D17" s="413"/>
      <c r="E17" s="397"/>
      <c r="F17" s="625" t="str">
        <f>IF(E6="Ja","",IF(AND(OR(F6="Ja",Hilfsblätter!H41="nicht nachgewiesen !"),Hilfsblätter!H41=""),"Bitte Nachweis über 2100 BnAKh im Datenblatt Hilfsbätter ausfüllen!",""))</f>
        <v/>
      </c>
      <c r="G17" s="397"/>
      <c r="H17" s="397"/>
      <c r="I17" s="397"/>
      <c r="J17" s="397"/>
      <c r="K17" s="397"/>
      <c r="L17" s="397"/>
      <c r="M17" s="397"/>
      <c r="N17" s="397"/>
      <c r="O17" s="397"/>
      <c r="P17" s="397"/>
      <c r="Q17" s="397"/>
    </row>
    <row r="18" spans="1:17" s="387" customFormat="1" ht="14.25" x14ac:dyDescent="0.2">
      <c r="A18" s="397"/>
      <c r="B18" s="390" t="s">
        <v>693</v>
      </c>
      <c r="C18" s="415"/>
      <c r="D18" s="386">
        <v>50000</v>
      </c>
      <c r="E18" s="386">
        <v>50000</v>
      </c>
      <c r="F18" s="386">
        <v>50000</v>
      </c>
      <c r="G18" s="386">
        <v>50000</v>
      </c>
      <c r="H18" s="386">
        <v>5000</v>
      </c>
      <c r="I18" s="397"/>
      <c r="J18" s="397"/>
      <c r="K18" s="397"/>
      <c r="L18" s="397"/>
      <c r="M18" s="397"/>
      <c r="N18" s="397"/>
      <c r="O18" s="397"/>
      <c r="P18" s="397"/>
      <c r="Q18" s="397"/>
    </row>
    <row r="19" spans="1:17" s="387" customFormat="1" ht="14.25" x14ac:dyDescent="0.2">
      <c r="A19" s="397"/>
      <c r="B19" s="390" t="s">
        <v>694</v>
      </c>
      <c r="C19" s="416"/>
      <c r="D19" s="386">
        <v>150000</v>
      </c>
      <c r="E19" s="386">
        <v>150000</v>
      </c>
      <c r="F19" s="169">
        <v>150000</v>
      </c>
      <c r="G19" s="169">
        <v>150000</v>
      </c>
      <c r="H19" s="169" t="s">
        <v>58</v>
      </c>
      <c r="I19" s="397"/>
      <c r="J19" s="397"/>
      <c r="K19" s="397"/>
      <c r="L19" s="397"/>
      <c r="M19" s="397"/>
      <c r="N19" s="397"/>
      <c r="O19" s="397"/>
      <c r="P19" s="397"/>
      <c r="Q19" s="397"/>
    </row>
    <row r="20" spans="1:17" s="389" customFormat="1" ht="14.25" x14ac:dyDescent="0.2">
      <c r="A20" s="401"/>
      <c r="B20" s="391" t="s">
        <v>59</v>
      </c>
      <c r="C20" s="416"/>
      <c r="D20" s="169" t="s">
        <v>58</v>
      </c>
      <c r="E20" s="169" t="s">
        <v>58</v>
      </c>
      <c r="F20" s="169">
        <v>15000</v>
      </c>
      <c r="G20" s="169" t="s">
        <v>58</v>
      </c>
      <c r="H20" s="169" t="s">
        <v>58</v>
      </c>
      <c r="I20" s="401"/>
      <c r="J20" s="401"/>
      <c r="K20" s="401"/>
      <c r="L20" s="401"/>
      <c r="M20" s="401"/>
      <c r="N20" s="401"/>
      <c r="O20" s="401"/>
      <c r="P20" s="401"/>
      <c r="Q20" s="401"/>
    </row>
    <row r="21" spans="1:17" x14ac:dyDescent="0.25">
      <c r="A21" s="395"/>
      <c r="B21" s="407"/>
      <c r="C21" s="404"/>
      <c r="D21" s="404"/>
      <c r="E21" s="404"/>
      <c r="F21" s="395"/>
      <c r="G21" s="395"/>
      <c r="H21" s="395"/>
      <c r="I21" s="395"/>
      <c r="J21" s="395"/>
      <c r="K21" s="395"/>
      <c r="L21" s="395"/>
      <c r="M21" s="395"/>
      <c r="N21" s="395"/>
      <c r="O21" s="395"/>
      <c r="P21" s="395"/>
      <c r="Q21" s="395"/>
    </row>
    <row r="22" spans="1:17" x14ac:dyDescent="0.25">
      <c r="A22" s="395"/>
      <c r="B22" s="407"/>
      <c r="C22" s="404"/>
      <c r="D22" s="404"/>
      <c r="E22" s="404"/>
      <c r="F22" s="395"/>
      <c r="G22" s="395"/>
      <c r="H22" s="395"/>
      <c r="I22" s="395"/>
      <c r="J22" s="395"/>
      <c r="K22" s="395"/>
      <c r="L22" s="395"/>
      <c r="M22" s="395"/>
      <c r="N22" s="395"/>
      <c r="O22" s="395"/>
      <c r="P22" s="395"/>
      <c r="Q22" s="395"/>
    </row>
    <row r="23" spans="1:17" x14ac:dyDescent="0.25">
      <c r="A23" s="395"/>
      <c r="B23" s="623" t="s">
        <v>865</v>
      </c>
      <c r="C23" s="404"/>
      <c r="D23" s="750" t="s">
        <v>864</v>
      </c>
      <c r="E23" s="751"/>
      <c r="F23" s="395"/>
      <c r="G23" s="395"/>
      <c r="H23" s="395"/>
      <c r="I23" s="395"/>
      <c r="J23" s="395"/>
      <c r="K23" s="395"/>
      <c r="L23" s="395"/>
      <c r="M23" s="395"/>
      <c r="N23" s="395"/>
      <c r="O23" s="395"/>
      <c r="P23" s="395"/>
      <c r="Q23" s="395"/>
    </row>
    <row r="24" spans="1:17" ht="30" customHeight="1" x14ac:dyDescent="0.25">
      <c r="A24" s="395"/>
      <c r="B24" s="407"/>
      <c r="C24" s="404"/>
      <c r="D24" s="752" t="str">
        <f>IF(D23="Regelbesteuerung","Vorlage eines Nachweises mit den Antragsunterlagen ist erforderich.","")</f>
        <v>Vorlage eines Nachweises mit den Antragsunterlagen ist erforderich.</v>
      </c>
      <c r="E24" s="752"/>
      <c r="F24" s="395"/>
      <c r="G24" s="395"/>
      <c r="H24" s="395"/>
      <c r="I24" s="395"/>
      <c r="J24" s="395"/>
      <c r="K24" s="395"/>
      <c r="L24" s="395"/>
      <c r="M24" s="395"/>
      <c r="N24" s="395"/>
      <c r="O24" s="395"/>
      <c r="P24" s="395"/>
      <c r="Q24" s="395"/>
    </row>
    <row r="25" spans="1:17" x14ac:dyDescent="0.25">
      <c r="A25" s="395"/>
      <c r="B25" s="407"/>
      <c r="C25" s="404"/>
      <c r="D25" s="404"/>
      <c r="E25" s="404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95"/>
    </row>
    <row r="26" spans="1:17" x14ac:dyDescent="0.25">
      <c r="A26" s="395"/>
      <c r="B26" s="407"/>
      <c r="C26" s="404"/>
      <c r="D26" s="404"/>
      <c r="E26" s="404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</row>
    <row r="27" spans="1:17" x14ac:dyDescent="0.25">
      <c r="A27" s="395"/>
      <c r="B27" s="407"/>
      <c r="C27" s="404"/>
      <c r="D27" s="404"/>
      <c r="E27" s="404"/>
      <c r="F27" s="395"/>
      <c r="G27" s="395"/>
      <c r="H27" s="395"/>
      <c r="I27" s="395"/>
      <c r="J27" s="395"/>
      <c r="K27" s="395"/>
      <c r="L27" s="395"/>
      <c r="M27" s="395"/>
      <c r="N27" s="395"/>
      <c r="O27" s="395"/>
      <c r="P27" s="395"/>
      <c r="Q27" s="395"/>
    </row>
    <row r="28" spans="1:17" x14ac:dyDescent="0.25">
      <c r="A28" s="395"/>
      <c r="B28" s="407"/>
      <c r="C28" s="404"/>
      <c r="D28" s="404"/>
      <c r="E28" s="404"/>
      <c r="F28" s="395"/>
      <c r="G28" s="395"/>
      <c r="H28" s="395"/>
      <c r="I28" s="395"/>
      <c r="J28" s="395"/>
      <c r="K28" s="395"/>
      <c r="L28" s="395"/>
      <c r="M28" s="395"/>
      <c r="N28" s="395"/>
      <c r="O28" s="395"/>
      <c r="P28" s="395"/>
      <c r="Q28" s="395"/>
    </row>
    <row r="29" spans="1:17" x14ac:dyDescent="0.25">
      <c r="A29" s="395"/>
      <c r="B29" s="407"/>
      <c r="C29" s="404"/>
      <c r="D29" s="404"/>
      <c r="E29" s="404"/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5"/>
      <c r="Q29" s="395"/>
    </row>
    <row r="30" spans="1:17" x14ac:dyDescent="0.25">
      <c r="A30" s="395"/>
      <c r="B30" s="407"/>
      <c r="C30" s="404"/>
      <c r="D30" s="404"/>
      <c r="E30" s="404"/>
      <c r="F30" s="395"/>
      <c r="G30" s="395"/>
      <c r="H30" s="395"/>
      <c r="I30" s="395"/>
      <c r="J30" s="395"/>
      <c r="K30" s="395"/>
      <c r="L30" s="395"/>
      <c r="M30" s="395"/>
      <c r="N30" s="395"/>
      <c r="O30" s="395"/>
      <c r="P30" s="395"/>
      <c r="Q30" s="395"/>
    </row>
    <row r="31" spans="1:17" x14ac:dyDescent="0.25">
      <c r="A31" s="395"/>
      <c r="B31" s="407"/>
      <c r="C31" s="404"/>
      <c r="D31" s="404"/>
      <c r="E31" s="404"/>
      <c r="F31" s="395"/>
      <c r="G31" s="395"/>
      <c r="H31" s="395"/>
      <c r="I31" s="395"/>
      <c r="J31" s="395"/>
      <c r="K31" s="395"/>
      <c r="L31" s="395"/>
      <c r="M31" s="395"/>
      <c r="N31" s="395"/>
      <c r="O31" s="395"/>
      <c r="P31" s="395"/>
      <c r="Q31" s="395"/>
    </row>
    <row r="32" spans="1:17" x14ac:dyDescent="0.25">
      <c r="A32" s="395"/>
      <c r="B32" s="407"/>
      <c r="C32" s="404"/>
      <c r="D32" s="404"/>
      <c r="E32" s="404"/>
      <c r="F32" s="395"/>
      <c r="G32" s="395"/>
      <c r="H32" s="395"/>
      <c r="I32" s="395"/>
      <c r="J32" s="395"/>
      <c r="K32" s="395"/>
      <c r="L32" s="395"/>
      <c r="M32" s="395"/>
      <c r="N32" s="395"/>
      <c r="O32" s="395"/>
      <c r="P32" s="395"/>
      <c r="Q32" s="395"/>
    </row>
    <row r="33" spans="1:17" x14ac:dyDescent="0.25">
      <c r="A33" s="395"/>
      <c r="B33" s="407"/>
      <c r="C33" s="404"/>
      <c r="D33" s="404"/>
      <c r="E33" s="404"/>
      <c r="F33" s="395"/>
      <c r="G33" s="395"/>
      <c r="H33" s="395"/>
      <c r="I33" s="395"/>
      <c r="J33" s="395"/>
      <c r="K33" s="395"/>
      <c r="L33" s="395"/>
      <c r="M33" s="395"/>
      <c r="N33" s="395"/>
      <c r="O33" s="395"/>
      <c r="P33" s="395"/>
      <c r="Q33" s="395"/>
    </row>
    <row r="34" spans="1:17" x14ac:dyDescent="0.25">
      <c r="A34" s="395"/>
      <c r="B34" s="407"/>
      <c r="C34" s="404"/>
      <c r="D34" s="404"/>
      <c r="E34" s="404"/>
      <c r="F34" s="395"/>
      <c r="G34" s="395"/>
      <c r="H34" s="395"/>
      <c r="I34" s="395"/>
      <c r="J34" s="395"/>
      <c r="K34" s="395"/>
      <c r="L34" s="395"/>
      <c r="M34" s="395"/>
      <c r="N34" s="395"/>
      <c r="O34" s="395"/>
      <c r="P34" s="395"/>
      <c r="Q34" s="395"/>
    </row>
    <row r="35" spans="1:17" x14ac:dyDescent="0.25">
      <c r="A35" s="395"/>
      <c r="B35" s="407"/>
      <c r="C35" s="408"/>
      <c r="D35" s="409"/>
      <c r="E35" s="409"/>
      <c r="F35" s="395"/>
      <c r="G35" s="395"/>
      <c r="H35" s="395"/>
      <c r="I35" s="395"/>
      <c r="J35" s="402"/>
      <c r="K35" s="395"/>
      <c r="L35" s="395"/>
      <c r="M35" s="395"/>
      <c r="N35" s="395"/>
      <c r="O35" s="395"/>
      <c r="P35" s="395"/>
      <c r="Q35" s="395"/>
    </row>
    <row r="36" spans="1:17" x14ac:dyDescent="0.25">
      <c r="A36" s="395"/>
      <c r="B36" s="285" t="s">
        <v>621</v>
      </c>
      <c r="C36" s="299"/>
      <c r="D36" s="300">
        <v>19</v>
      </c>
      <c r="E36" s="300"/>
      <c r="F36" s="293" t="s">
        <v>620</v>
      </c>
      <c r="G36" s="395"/>
      <c r="H36" s="395"/>
      <c r="I36" s="395"/>
      <c r="J36" s="402"/>
      <c r="K36" s="395"/>
      <c r="L36" s="395"/>
      <c r="M36" s="395"/>
      <c r="N36" s="395"/>
      <c r="O36" s="395"/>
      <c r="P36" s="395"/>
      <c r="Q36" s="395"/>
    </row>
    <row r="37" spans="1:17" s="395" customFormat="1" ht="3" customHeight="1" x14ac:dyDescent="0.25">
      <c r="B37" s="453"/>
      <c r="C37" s="453"/>
      <c r="D37" s="453"/>
      <c r="E37" s="453"/>
      <c r="F37" s="454"/>
    </row>
    <row r="38" spans="1:17" s="395" customFormat="1" x14ac:dyDescent="0.25">
      <c r="B38" s="403"/>
      <c r="C38" s="404"/>
      <c r="D38" s="405"/>
      <c r="E38" s="405"/>
      <c r="F38" s="406"/>
    </row>
    <row r="39" spans="1:17" x14ac:dyDescent="0.25">
      <c r="A39" s="395"/>
      <c r="B39" s="403"/>
      <c r="C39" s="404"/>
      <c r="D39" s="405"/>
      <c r="E39" s="405"/>
      <c r="F39" s="406"/>
      <c r="G39" s="395"/>
      <c r="H39" s="395"/>
      <c r="I39" s="395"/>
      <c r="J39" s="395"/>
      <c r="K39" s="395"/>
      <c r="L39" s="395"/>
      <c r="M39" s="395"/>
      <c r="N39" s="395"/>
      <c r="O39" s="395"/>
      <c r="P39" s="395"/>
      <c r="Q39" s="395"/>
    </row>
    <row r="40" spans="1:17" x14ac:dyDescent="0.25">
      <c r="A40" s="395"/>
      <c r="B40" s="395"/>
      <c r="C40" s="395"/>
      <c r="D40" s="395"/>
      <c r="E40" s="395"/>
      <c r="F40" s="395"/>
      <c r="G40" s="395"/>
      <c r="H40" s="395"/>
      <c r="I40" s="395"/>
      <c r="J40" s="395"/>
      <c r="K40" s="395"/>
      <c r="L40" s="395"/>
      <c r="M40" s="395"/>
      <c r="N40" s="395"/>
      <c r="O40" s="395"/>
      <c r="P40" s="395"/>
      <c r="Q40" s="395"/>
    </row>
    <row r="41" spans="1:17" x14ac:dyDescent="0.25">
      <c r="A41" s="395"/>
      <c r="B41" s="291" t="s">
        <v>624</v>
      </c>
      <c r="C41" s="288"/>
      <c r="D41" s="292" t="s">
        <v>626</v>
      </c>
      <c r="E41" s="292"/>
      <c r="F41" s="292" t="s">
        <v>625</v>
      </c>
      <c r="G41" s="395"/>
      <c r="H41" s="395"/>
      <c r="I41" s="395"/>
      <c r="J41" s="395"/>
      <c r="K41" s="395"/>
      <c r="L41" s="395"/>
      <c r="M41" s="395"/>
      <c r="N41" s="395"/>
      <c r="O41" s="395"/>
      <c r="P41" s="395"/>
      <c r="Q41" s="395"/>
    </row>
    <row r="42" spans="1:17" ht="5.25" customHeight="1" x14ac:dyDescent="0.25">
      <c r="A42" s="395"/>
      <c r="B42" s="295"/>
      <c r="C42" s="296"/>
      <c r="D42" s="296"/>
      <c r="E42" s="296"/>
      <c r="F42" s="298"/>
      <c r="G42" s="395"/>
      <c r="H42" s="395"/>
      <c r="I42" s="395"/>
      <c r="J42" s="395"/>
      <c r="K42" s="395"/>
      <c r="L42" s="395"/>
      <c r="M42" s="395"/>
      <c r="N42" s="395"/>
      <c r="O42" s="395"/>
      <c r="P42" s="395"/>
      <c r="Q42" s="395"/>
    </row>
    <row r="43" spans="1:17" x14ac:dyDescent="0.25">
      <c r="A43" s="395"/>
      <c r="B43" s="283"/>
      <c r="C43" s="284"/>
      <c r="D43" s="301" t="s">
        <v>686</v>
      </c>
      <c r="E43" s="301"/>
      <c r="F43" s="297" t="s">
        <v>601</v>
      </c>
      <c r="G43" s="395"/>
      <c r="H43" s="395"/>
      <c r="I43" s="395"/>
      <c r="J43" s="395"/>
      <c r="K43" s="395"/>
      <c r="L43" s="395"/>
      <c r="M43" s="395"/>
      <c r="N43" s="395"/>
      <c r="O43" s="395"/>
      <c r="P43" s="395"/>
      <c r="Q43" s="395"/>
    </row>
    <row r="44" spans="1:17" x14ac:dyDescent="0.25">
      <c r="A44" s="395"/>
      <c r="B44" s="283"/>
      <c r="C44" s="284"/>
      <c r="D44" s="301" t="s">
        <v>688</v>
      </c>
      <c r="E44" s="301"/>
      <c r="F44" s="294" t="s">
        <v>600</v>
      </c>
      <c r="G44" s="395"/>
      <c r="H44" s="395"/>
      <c r="I44" s="395"/>
      <c r="J44" s="395"/>
      <c r="K44" s="395"/>
      <c r="L44" s="395"/>
      <c r="M44" s="395"/>
      <c r="N44" s="395"/>
      <c r="O44" s="395"/>
      <c r="P44" s="395"/>
      <c r="Q44" s="395"/>
    </row>
    <row r="45" spans="1:17" x14ac:dyDescent="0.25">
      <c r="A45" s="395"/>
      <c r="B45" s="283"/>
      <c r="C45" s="284"/>
      <c r="D45" s="301"/>
      <c r="E45" s="301"/>
      <c r="F45" s="294" t="s">
        <v>599</v>
      </c>
      <c r="G45" s="395"/>
      <c r="H45" s="395"/>
      <c r="I45" s="395"/>
      <c r="J45" s="395"/>
      <c r="K45" s="395"/>
      <c r="L45" s="395"/>
      <c r="M45" s="395"/>
      <c r="N45" s="395"/>
      <c r="O45" s="395"/>
      <c r="P45" s="395"/>
      <c r="Q45" s="395"/>
    </row>
    <row r="46" spans="1:17" x14ac:dyDescent="0.25">
      <c r="A46" s="395"/>
      <c r="B46" s="289"/>
      <c r="C46" s="290"/>
      <c r="D46" s="301" t="s">
        <v>688</v>
      </c>
      <c r="E46" s="301"/>
      <c r="F46" s="294" t="s">
        <v>627</v>
      </c>
      <c r="G46" s="395"/>
      <c r="H46" s="395"/>
      <c r="I46" s="395"/>
      <c r="J46" s="395"/>
      <c r="K46" s="395"/>
      <c r="L46" s="395"/>
      <c r="M46" s="395"/>
      <c r="N46" s="395"/>
      <c r="O46" s="395"/>
      <c r="P46" s="395"/>
      <c r="Q46" s="395"/>
    </row>
    <row r="47" spans="1:17" x14ac:dyDescent="0.25">
      <c r="A47" s="395"/>
      <c r="B47" s="395"/>
      <c r="C47" s="395"/>
      <c r="D47" s="395"/>
      <c r="E47" s="395"/>
      <c r="F47" s="395"/>
      <c r="G47" s="395"/>
      <c r="H47" s="395"/>
      <c r="I47" s="395"/>
      <c r="J47" s="395"/>
      <c r="K47" s="395"/>
      <c r="L47" s="395"/>
      <c r="M47" s="395"/>
      <c r="N47" s="395"/>
      <c r="O47" s="395"/>
      <c r="P47" s="395"/>
      <c r="Q47" s="395"/>
    </row>
    <row r="48" spans="1:17" x14ac:dyDescent="0.25">
      <c r="A48" s="395"/>
      <c r="B48" s="395"/>
      <c r="C48" s="395"/>
      <c r="D48" s="395"/>
      <c r="E48" s="395"/>
      <c r="F48" s="395"/>
      <c r="G48" s="395"/>
      <c r="H48" s="395"/>
      <c r="I48" s="395"/>
      <c r="J48" s="395"/>
      <c r="K48" s="395"/>
      <c r="L48" s="395"/>
      <c r="M48" s="395"/>
      <c r="N48" s="395"/>
      <c r="O48" s="395"/>
      <c r="P48" s="395"/>
      <c r="Q48" s="395"/>
    </row>
    <row r="49" spans="1:17" x14ac:dyDescent="0.25">
      <c r="A49" s="395"/>
      <c r="B49" s="395"/>
      <c r="C49" s="395"/>
      <c r="D49" s="395"/>
      <c r="E49" s="395"/>
      <c r="F49" s="395"/>
      <c r="G49" s="395"/>
      <c r="H49" s="395"/>
      <c r="I49" s="395"/>
      <c r="J49" s="395"/>
      <c r="K49" s="395"/>
      <c r="L49" s="395"/>
      <c r="M49" s="395"/>
      <c r="N49" s="395"/>
      <c r="O49" s="395"/>
      <c r="P49" s="395"/>
      <c r="Q49" s="395"/>
    </row>
    <row r="50" spans="1:17" x14ac:dyDescent="0.25">
      <c r="A50" s="395"/>
      <c r="B50" s="395"/>
      <c r="C50" s="395"/>
      <c r="D50" s="395"/>
      <c r="E50" s="395"/>
      <c r="F50" s="395"/>
      <c r="G50" s="395"/>
      <c r="H50" s="395"/>
      <c r="I50" s="395"/>
      <c r="J50" s="395"/>
      <c r="K50" s="395"/>
      <c r="L50" s="395"/>
      <c r="M50" s="395"/>
      <c r="N50" s="395"/>
      <c r="O50" s="395"/>
      <c r="P50" s="395"/>
      <c r="Q50" s="395"/>
    </row>
  </sheetData>
  <sheetProtection password="C2E6" sheet="1" objects="1" scenarios="1" selectLockedCells="1"/>
  <mergeCells count="5">
    <mergeCell ref="B1:D2"/>
    <mergeCell ref="D13:H13"/>
    <mergeCell ref="D14:H14"/>
    <mergeCell ref="D23:E23"/>
    <mergeCell ref="D24:E24"/>
  </mergeCells>
  <dataValidations count="2">
    <dataValidation type="list" allowBlank="1" showInputMessage="1" showErrorMessage="1" sqref="D39:E39">
      <formula1>$F$48:$F$49</formula1>
    </dataValidation>
    <dataValidation type="list" allowBlank="1" showInputMessage="1" showErrorMessage="1" sqref="D38:E38">
      <formula1>$D$52:$D$53</formula1>
    </dataValidation>
  </dataValidations>
  <pageMargins left="0.7" right="0.7" top="0.78740157499999996" bottom="0.78740157499999996" header="0.3" footer="0.3"/>
  <pageSetup paperSize="9" scale="72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'Fö-Gegenstand Kostengruppe'!$D$50:$D$51</xm:f>
          </x14:formula1>
          <xm:sqref>D36:E36</xm:sqref>
        </x14:dataValidation>
        <x14:dataValidation type="list" allowBlank="1" showInputMessage="1" showErrorMessage="1">
          <x14:formula1>
            <xm:f>'Fö-Gegenstand Kostengruppe'!$D$45:$D$46</xm:f>
          </x14:formula1>
          <xm:sqref>D6:H6</xm:sqref>
        </x14:dataValidation>
        <x14:dataValidation type="list" allowBlank="1" showInputMessage="1" showErrorMessage="1">
          <x14:formula1>
            <xm:f>'Fö-Gegenstand Kostengruppe'!$D$55:$D$61</xm:f>
          </x14:formula1>
          <xm:sqref>D43:E46</xm:sqref>
        </x14:dataValidation>
        <x14:dataValidation type="list" allowBlank="1" showInputMessage="1" showErrorMessage="1">
          <x14:formula1>
            <xm:f>'Fö-Gegenstand Kostengruppe'!$A$2:$A$22</xm:f>
          </x14:formula1>
          <xm:sqref>D7:D11 G7:G11</xm:sqref>
        </x14:dataValidation>
        <x14:dataValidation type="list" allowBlank="1" showInputMessage="1" showErrorMessage="1">
          <x14:formula1>
            <xm:f>'Fö-Gegenstand Kostengruppe'!$A$23:$A$25</xm:f>
          </x14:formula1>
          <xm:sqref>E7:E8</xm:sqref>
        </x14:dataValidation>
        <x14:dataValidation type="list" allowBlank="1" showInputMessage="1" showErrorMessage="1">
          <x14:formula1>
            <xm:f>'Fö-Gegenstand Kostengruppe'!$D$63:$D$65</xm:f>
          </x14:formula1>
          <xm:sqref>D23:E23</xm:sqref>
        </x14:dataValidation>
        <x14:dataValidation type="list" allowBlank="1" showInputMessage="1" showErrorMessage="1">
          <x14:formula1>
            <xm:f>'Fö-Gegenstand Kostengruppe'!$A$28:$A$42</xm:f>
          </x14:formula1>
          <xm:sqref>H7:H11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rgb="FFFFC000"/>
    <pageSetUpPr fitToPage="1"/>
  </sheetPr>
  <dimension ref="B1:I57"/>
  <sheetViews>
    <sheetView showGridLines="0" zoomScale="120" zoomScaleNormal="120" workbookViewId="0">
      <selection activeCell="B9" sqref="B9:I55"/>
    </sheetView>
  </sheetViews>
  <sheetFormatPr baseColWidth="10" defaultColWidth="11.42578125" defaultRowHeight="15" x14ac:dyDescent="0.25"/>
  <cols>
    <col min="1" max="1" width="0.28515625" style="1" customWidth="1"/>
    <col min="2" max="8" width="11.42578125" style="1"/>
    <col min="9" max="9" width="14.28515625" style="1" customWidth="1"/>
    <col min="10" max="10" width="1" style="1" customWidth="1"/>
    <col min="11" max="16384" width="11.42578125" style="1"/>
  </cols>
  <sheetData>
    <row r="1" spans="2:9" x14ac:dyDescent="0.25">
      <c r="B1" s="2" t="s">
        <v>54</v>
      </c>
    </row>
    <row r="2" spans="2:9" s="59" customFormat="1" ht="8.25" customHeight="1" x14ac:dyDescent="0.2"/>
    <row r="3" spans="2:9" s="59" customFormat="1" ht="19.5" customHeight="1" x14ac:dyDescent="0.2">
      <c r="B3" s="59" t="s">
        <v>582</v>
      </c>
    </row>
    <row r="4" spans="2:9" s="59" customFormat="1" ht="5.25" customHeight="1" x14ac:dyDescent="0.2"/>
    <row r="5" spans="2:9" s="59" customFormat="1" ht="11.25" x14ac:dyDescent="0.2"/>
    <row r="6" spans="2:9" s="59" customFormat="1" ht="17.25" customHeight="1" x14ac:dyDescent="0.2"/>
    <row r="7" spans="2:9" s="59" customFormat="1" ht="11.25" x14ac:dyDescent="0.2">
      <c r="B7" s="59" t="s">
        <v>55</v>
      </c>
    </row>
    <row r="8" spans="2:9" s="59" customFormat="1" ht="3.75" customHeight="1" x14ac:dyDescent="0.2"/>
    <row r="9" spans="2:9" s="59" customFormat="1" ht="12.75" customHeight="1" x14ac:dyDescent="0.2">
      <c r="B9" s="753"/>
      <c r="C9" s="754"/>
      <c r="D9" s="754"/>
      <c r="E9" s="754"/>
      <c r="F9" s="754"/>
      <c r="G9" s="754"/>
      <c r="H9" s="754"/>
      <c r="I9" s="755"/>
    </row>
    <row r="10" spans="2:9" s="59" customFormat="1" ht="12.75" customHeight="1" x14ac:dyDescent="0.2">
      <c r="B10" s="756"/>
      <c r="C10" s="757"/>
      <c r="D10" s="757"/>
      <c r="E10" s="757"/>
      <c r="F10" s="757"/>
      <c r="G10" s="757"/>
      <c r="H10" s="757"/>
      <c r="I10" s="758"/>
    </row>
    <row r="11" spans="2:9" s="59" customFormat="1" ht="12.75" customHeight="1" x14ac:dyDescent="0.2">
      <c r="B11" s="756"/>
      <c r="C11" s="757"/>
      <c r="D11" s="757"/>
      <c r="E11" s="757"/>
      <c r="F11" s="757"/>
      <c r="G11" s="757"/>
      <c r="H11" s="757"/>
      <c r="I11" s="758"/>
    </row>
    <row r="12" spans="2:9" s="59" customFormat="1" ht="12.75" customHeight="1" x14ac:dyDescent="0.2">
      <c r="B12" s="756"/>
      <c r="C12" s="757"/>
      <c r="D12" s="757"/>
      <c r="E12" s="757"/>
      <c r="F12" s="757"/>
      <c r="G12" s="757"/>
      <c r="H12" s="757"/>
      <c r="I12" s="758"/>
    </row>
    <row r="13" spans="2:9" s="59" customFormat="1" ht="12.75" customHeight="1" x14ac:dyDescent="0.2">
      <c r="B13" s="756"/>
      <c r="C13" s="757"/>
      <c r="D13" s="757"/>
      <c r="E13" s="757"/>
      <c r="F13" s="757"/>
      <c r="G13" s="757"/>
      <c r="H13" s="757"/>
      <c r="I13" s="758"/>
    </row>
    <row r="14" spans="2:9" s="59" customFormat="1" ht="12.75" customHeight="1" x14ac:dyDescent="0.2">
      <c r="B14" s="756"/>
      <c r="C14" s="757"/>
      <c r="D14" s="757"/>
      <c r="E14" s="757"/>
      <c r="F14" s="757"/>
      <c r="G14" s="757"/>
      <c r="H14" s="757"/>
      <c r="I14" s="758"/>
    </row>
    <row r="15" spans="2:9" s="59" customFormat="1" ht="12.75" customHeight="1" x14ac:dyDescent="0.2">
      <c r="B15" s="756"/>
      <c r="C15" s="757"/>
      <c r="D15" s="757"/>
      <c r="E15" s="757"/>
      <c r="F15" s="757"/>
      <c r="G15" s="757"/>
      <c r="H15" s="757"/>
      <c r="I15" s="758"/>
    </row>
    <row r="16" spans="2:9" s="59" customFormat="1" ht="12.75" customHeight="1" x14ac:dyDescent="0.2">
      <c r="B16" s="756"/>
      <c r="C16" s="757"/>
      <c r="D16" s="757"/>
      <c r="E16" s="757"/>
      <c r="F16" s="757"/>
      <c r="G16" s="757"/>
      <c r="H16" s="757"/>
      <c r="I16" s="758"/>
    </row>
    <row r="17" spans="2:9" s="59" customFormat="1" ht="12.75" customHeight="1" x14ac:dyDescent="0.2">
      <c r="B17" s="756"/>
      <c r="C17" s="757"/>
      <c r="D17" s="757"/>
      <c r="E17" s="757"/>
      <c r="F17" s="757"/>
      <c r="G17" s="757"/>
      <c r="H17" s="757"/>
      <c r="I17" s="758"/>
    </row>
    <row r="18" spans="2:9" s="59" customFormat="1" ht="12.75" customHeight="1" x14ac:dyDescent="0.2">
      <c r="B18" s="756"/>
      <c r="C18" s="757"/>
      <c r="D18" s="757"/>
      <c r="E18" s="757"/>
      <c r="F18" s="757"/>
      <c r="G18" s="757"/>
      <c r="H18" s="757"/>
      <c r="I18" s="758"/>
    </row>
    <row r="19" spans="2:9" s="59" customFormat="1" ht="12.75" customHeight="1" x14ac:dyDescent="0.2">
      <c r="B19" s="756"/>
      <c r="C19" s="757"/>
      <c r="D19" s="757"/>
      <c r="E19" s="757"/>
      <c r="F19" s="757"/>
      <c r="G19" s="757"/>
      <c r="H19" s="757"/>
      <c r="I19" s="758"/>
    </row>
    <row r="20" spans="2:9" s="59" customFormat="1" ht="12.75" customHeight="1" x14ac:dyDescent="0.2">
      <c r="B20" s="756"/>
      <c r="C20" s="757"/>
      <c r="D20" s="757"/>
      <c r="E20" s="757"/>
      <c r="F20" s="757"/>
      <c r="G20" s="757"/>
      <c r="H20" s="757"/>
      <c r="I20" s="758"/>
    </row>
    <row r="21" spans="2:9" s="59" customFormat="1" ht="12.75" customHeight="1" x14ac:dyDescent="0.2">
      <c r="B21" s="756"/>
      <c r="C21" s="757"/>
      <c r="D21" s="757"/>
      <c r="E21" s="757"/>
      <c r="F21" s="757"/>
      <c r="G21" s="757"/>
      <c r="H21" s="757"/>
      <c r="I21" s="758"/>
    </row>
    <row r="22" spans="2:9" s="59" customFormat="1" ht="12.75" customHeight="1" x14ac:dyDescent="0.2">
      <c r="B22" s="756"/>
      <c r="C22" s="757"/>
      <c r="D22" s="757"/>
      <c r="E22" s="757"/>
      <c r="F22" s="757"/>
      <c r="G22" s="757"/>
      <c r="H22" s="757"/>
      <c r="I22" s="758"/>
    </row>
    <row r="23" spans="2:9" s="59" customFormat="1" ht="12.75" customHeight="1" x14ac:dyDescent="0.2">
      <c r="B23" s="756"/>
      <c r="C23" s="757"/>
      <c r="D23" s="757"/>
      <c r="E23" s="757"/>
      <c r="F23" s="757"/>
      <c r="G23" s="757"/>
      <c r="H23" s="757"/>
      <c r="I23" s="758"/>
    </row>
    <row r="24" spans="2:9" s="59" customFormat="1" ht="12.75" customHeight="1" x14ac:dyDescent="0.2">
      <c r="B24" s="756"/>
      <c r="C24" s="757"/>
      <c r="D24" s="757"/>
      <c r="E24" s="757"/>
      <c r="F24" s="757"/>
      <c r="G24" s="757"/>
      <c r="H24" s="757"/>
      <c r="I24" s="758"/>
    </row>
    <row r="25" spans="2:9" s="59" customFormat="1" ht="12.75" customHeight="1" x14ac:dyDescent="0.2">
      <c r="B25" s="756"/>
      <c r="C25" s="757"/>
      <c r="D25" s="757"/>
      <c r="E25" s="757"/>
      <c r="F25" s="757"/>
      <c r="G25" s="757"/>
      <c r="H25" s="757"/>
      <c r="I25" s="758"/>
    </row>
    <row r="26" spans="2:9" s="59" customFormat="1" ht="12.75" customHeight="1" x14ac:dyDescent="0.2">
      <c r="B26" s="756"/>
      <c r="C26" s="757"/>
      <c r="D26" s="757"/>
      <c r="E26" s="757"/>
      <c r="F26" s="757"/>
      <c r="G26" s="757"/>
      <c r="H26" s="757"/>
      <c r="I26" s="758"/>
    </row>
    <row r="27" spans="2:9" s="59" customFormat="1" ht="12.75" customHeight="1" x14ac:dyDescent="0.2">
      <c r="B27" s="756"/>
      <c r="C27" s="757"/>
      <c r="D27" s="757"/>
      <c r="E27" s="757"/>
      <c r="F27" s="757"/>
      <c r="G27" s="757"/>
      <c r="H27" s="757"/>
      <c r="I27" s="758"/>
    </row>
    <row r="28" spans="2:9" s="59" customFormat="1" ht="12.75" customHeight="1" x14ac:dyDescent="0.2">
      <c r="B28" s="756"/>
      <c r="C28" s="757"/>
      <c r="D28" s="757"/>
      <c r="E28" s="757"/>
      <c r="F28" s="757"/>
      <c r="G28" s="757"/>
      <c r="H28" s="757"/>
      <c r="I28" s="758"/>
    </row>
    <row r="29" spans="2:9" s="59" customFormat="1" ht="12.75" customHeight="1" x14ac:dyDescent="0.2">
      <c r="B29" s="756"/>
      <c r="C29" s="757"/>
      <c r="D29" s="757"/>
      <c r="E29" s="757"/>
      <c r="F29" s="757"/>
      <c r="G29" s="757"/>
      <c r="H29" s="757"/>
      <c r="I29" s="758"/>
    </row>
    <row r="30" spans="2:9" s="59" customFormat="1" ht="12.75" customHeight="1" x14ac:dyDescent="0.2">
      <c r="B30" s="756"/>
      <c r="C30" s="757"/>
      <c r="D30" s="757"/>
      <c r="E30" s="757"/>
      <c r="F30" s="757"/>
      <c r="G30" s="757"/>
      <c r="H30" s="757"/>
      <c r="I30" s="758"/>
    </row>
    <row r="31" spans="2:9" s="59" customFormat="1" ht="12.75" customHeight="1" x14ac:dyDescent="0.2">
      <c r="B31" s="756"/>
      <c r="C31" s="757"/>
      <c r="D31" s="757"/>
      <c r="E31" s="757"/>
      <c r="F31" s="757"/>
      <c r="G31" s="757"/>
      <c r="H31" s="757"/>
      <c r="I31" s="758"/>
    </row>
    <row r="32" spans="2:9" s="59" customFormat="1" ht="12.75" customHeight="1" x14ac:dyDescent="0.2">
      <c r="B32" s="756"/>
      <c r="C32" s="757"/>
      <c r="D32" s="757"/>
      <c r="E32" s="757"/>
      <c r="F32" s="757"/>
      <c r="G32" s="757"/>
      <c r="H32" s="757"/>
      <c r="I32" s="758"/>
    </row>
    <row r="33" spans="2:9" s="59" customFormat="1" ht="12.75" customHeight="1" x14ac:dyDescent="0.2">
      <c r="B33" s="756"/>
      <c r="C33" s="757"/>
      <c r="D33" s="757"/>
      <c r="E33" s="757"/>
      <c r="F33" s="757"/>
      <c r="G33" s="757"/>
      <c r="H33" s="757"/>
      <c r="I33" s="758"/>
    </row>
    <row r="34" spans="2:9" s="59" customFormat="1" ht="12.75" customHeight="1" x14ac:dyDescent="0.2">
      <c r="B34" s="756"/>
      <c r="C34" s="757"/>
      <c r="D34" s="757"/>
      <c r="E34" s="757"/>
      <c r="F34" s="757"/>
      <c r="G34" s="757"/>
      <c r="H34" s="757"/>
      <c r="I34" s="758"/>
    </row>
    <row r="35" spans="2:9" s="59" customFormat="1" ht="12.75" customHeight="1" x14ac:dyDescent="0.2">
      <c r="B35" s="756"/>
      <c r="C35" s="757"/>
      <c r="D35" s="757"/>
      <c r="E35" s="757"/>
      <c r="F35" s="757"/>
      <c r="G35" s="757"/>
      <c r="H35" s="757"/>
      <c r="I35" s="758"/>
    </row>
    <row r="36" spans="2:9" s="59" customFormat="1" ht="12.75" customHeight="1" x14ac:dyDescent="0.2">
      <c r="B36" s="756"/>
      <c r="C36" s="757"/>
      <c r="D36" s="757"/>
      <c r="E36" s="757"/>
      <c r="F36" s="757"/>
      <c r="G36" s="757"/>
      <c r="H36" s="757"/>
      <c r="I36" s="758"/>
    </row>
    <row r="37" spans="2:9" s="59" customFormat="1" ht="12.75" customHeight="1" x14ac:dyDescent="0.2">
      <c r="B37" s="756"/>
      <c r="C37" s="757"/>
      <c r="D37" s="757"/>
      <c r="E37" s="757"/>
      <c r="F37" s="757"/>
      <c r="G37" s="757"/>
      <c r="H37" s="757"/>
      <c r="I37" s="758"/>
    </row>
    <row r="38" spans="2:9" s="59" customFormat="1" ht="12.75" customHeight="1" x14ac:dyDescent="0.2">
      <c r="B38" s="756"/>
      <c r="C38" s="757"/>
      <c r="D38" s="757"/>
      <c r="E38" s="757"/>
      <c r="F38" s="757"/>
      <c r="G38" s="757"/>
      <c r="H38" s="757"/>
      <c r="I38" s="758"/>
    </row>
    <row r="39" spans="2:9" s="59" customFormat="1" ht="12.75" customHeight="1" x14ac:dyDescent="0.2">
      <c r="B39" s="756"/>
      <c r="C39" s="757"/>
      <c r="D39" s="757"/>
      <c r="E39" s="757"/>
      <c r="F39" s="757"/>
      <c r="G39" s="757"/>
      <c r="H39" s="757"/>
      <c r="I39" s="758"/>
    </row>
    <row r="40" spans="2:9" s="59" customFormat="1" ht="12.75" customHeight="1" x14ac:dyDescent="0.2">
      <c r="B40" s="756"/>
      <c r="C40" s="757"/>
      <c r="D40" s="757"/>
      <c r="E40" s="757"/>
      <c r="F40" s="757"/>
      <c r="G40" s="757"/>
      <c r="H40" s="757"/>
      <c r="I40" s="758"/>
    </row>
    <row r="41" spans="2:9" s="59" customFormat="1" ht="12.75" customHeight="1" x14ac:dyDescent="0.2">
      <c r="B41" s="756"/>
      <c r="C41" s="757"/>
      <c r="D41" s="757"/>
      <c r="E41" s="757"/>
      <c r="F41" s="757"/>
      <c r="G41" s="757"/>
      <c r="H41" s="757"/>
      <c r="I41" s="758"/>
    </row>
    <row r="42" spans="2:9" s="59" customFormat="1" ht="12.75" customHeight="1" x14ac:dyDescent="0.2">
      <c r="B42" s="756"/>
      <c r="C42" s="757"/>
      <c r="D42" s="757"/>
      <c r="E42" s="757"/>
      <c r="F42" s="757"/>
      <c r="G42" s="757"/>
      <c r="H42" s="757"/>
      <c r="I42" s="758"/>
    </row>
    <row r="43" spans="2:9" s="59" customFormat="1" ht="12.75" customHeight="1" x14ac:dyDescent="0.2">
      <c r="B43" s="756"/>
      <c r="C43" s="757"/>
      <c r="D43" s="757"/>
      <c r="E43" s="757"/>
      <c r="F43" s="757"/>
      <c r="G43" s="757"/>
      <c r="H43" s="757"/>
      <c r="I43" s="758"/>
    </row>
    <row r="44" spans="2:9" s="59" customFormat="1" ht="12.75" customHeight="1" x14ac:dyDescent="0.2">
      <c r="B44" s="756"/>
      <c r="C44" s="757"/>
      <c r="D44" s="757"/>
      <c r="E44" s="757"/>
      <c r="F44" s="757"/>
      <c r="G44" s="757"/>
      <c r="H44" s="757"/>
      <c r="I44" s="758"/>
    </row>
    <row r="45" spans="2:9" s="59" customFormat="1" ht="12.75" customHeight="1" x14ac:dyDescent="0.2">
      <c r="B45" s="756"/>
      <c r="C45" s="757"/>
      <c r="D45" s="757"/>
      <c r="E45" s="757"/>
      <c r="F45" s="757"/>
      <c r="G45" s="757"/>
      <c r="H45" s="757"/>
      <c r="I45" s="758"/>
    </row>
    <row r="46" spans="2:9" s="59" customFormat="1" ht="12.75" customHeight="1" x14ac:dyDescent="0.2">
      <c r="B46" s="756"/>
      <c r="C46" s="757"/>
      <c r="D46" s="757"/>
      <c r="E46" s="757"/>
      <c r="F46" s="757"/>
      <c r="G46" s="757"/>
      <c r="H46" s="757"/>
      <c r="I46" s="758"/>
    </row>
    <row r="47" spans="2:9" s="59" customFormat="1" ht="12.75" customHeight="1" x14ac:dyDescent="0.2">
      <c r="B47" s="756"/>
      <c r="C47" s="757"/>
      <c r="D47" s="757"/>
      <c r="E47" s="757"/>
      <c r="F47" s="757"/>
      <c r="G47" s="757"/>
      <c r="H47" s="757"/>
      <c r="I47" s="758"/>
    </row>
    <row r="48" spans="2:9" s="59" customFormat="1" ht="12.75" customHeight="1" x14ac:dyDescent="0.2">
      <c r="B48" s="756"/>
      <c r="C48" s="757"/>
      <c r="D48" s="757"/>
      <c r="E48" s="757"/>
      <c r="F48" s="757"/>
      <c r="G48" s="757"/>
      <c r="H48" s="757"/>
      <c r="I48" s="758"/>
    </row>
    <row r="49" spans="2:9" s="59" customFormat="1" ht="12.75" customHeight="1" x14ac:dyDescent="0.2">
      <c r="B49" s="756"/>
      <c r="C49" s="757"/>
      <c r="D49" s="757"/>
      <c r="E49" s="757"/>
      <c r="F49" s="757"/>
      <c r="G49" s="757"/>
      <c r="H49" s="757"/>
      <c r="I49" s="758"/>
    </row>
    <row r="50" spans="2:9" s="59" customFormat="1" ht="12.75" customHeight="1" x14ac:dyDescent="0.2">
      <c r="B50" s="756"/>
      <c r="C50" s="757"/>
      <c r="D50" s="757"/>
      <c r="E50" s="757"/>
      <c r="F50" s="757"/>
      <c r="G50" s="757"/>
      <c r="H50" s="757"/>
      <c r="I50" s="758"/>
    </row>
    <row r="51" spans="2:9" s="59" customFormat="1" ht="12.75" customHeight="1" x14ac:dyDescent="0.2">
      <c r="B51" s="756"/>
      <c r="C51" s="757"/>
      <c r="D51" s="757"/>
      <c r="E51" s="757"/>
      <c r="F51" s="757"/>
      <c r="G51" s="757"/>
      <c r="H51" s="757"/>
      <c r="I51" s="758"/>
    </row>
    <row r="52" spans="2:9" s="59" customFormat="1" ht="12.75" customHeight="1" x14ac:dyDescent="0.2">
      <c r="B52" s="756"/>
      <c r="C52" s="757"/>
      <c r="D52" s="757"/>
      <c r="E52" s="757"/>
      <c r="F52" s="757"/>
      <c r="G52" s="757"/>
      <c r="H52" s="757"/>
      <c r="I52" s="758"/>
    </row>
    <row r="53" spans="2:9" s="59" customFormat="1" ht="12.75" customHeight="1" x14ac:dyDescent="0.2">
      <c r="B53" s="756"/>
      <c r="C53" s="757"/>
      <c r="D53" s="757"/>
      <c r="E53" s="757"/>
      <c r="F53" s="757"/>
      <c r="G53" s="757"/>
      <c r="H53" s="757"/>
      <c r="I53" s="758"/>
    </row>
    <row r="54" spans="2:9" s="59" customFormat="1" ht="12.75" customHeight="1" x14ac:dyDescent="0.2">
      <c r="B54" s="756"/>
      <c r="C54" s="757"/>
      <c r="D54" s="757"/>
      <c r="E54" s="757"/>
      <c r="F54" s="757"/>
      <c r="G54" s="757"/>
      <c r="H54" s="757"/>
      <c r="I54" s="758"/>
    </row>
    <row r="55" spans="2:9" x14ac:dyDescent="0.25">
      <c r="B55" s="759"/>
      <c r="C55" s="760"/>
      <c r="D55" s="760"/>
      <c r="E55" s="760"/>
      <c r="F55" s="760"/>
      <c r="G55" s="760"/>
      <c r="H55" s="760"/>
      <c r="I55" s="761"/>
    </row>
    <row r="56" spans="2:9" s="4" customFormat="1" ht="6" customHeight="1" x14ac:dyDescent="0.15">
      <c r="B56" s="164"/>
      <c r="C56" s="164"/>
      <c r="D56" s="164"/>
      <c r="E56" s="164"/>
      <c r="F56" s="66"/>
    </row>
    <row r="57" spans="2:9" x14ac:dyDescent="0.25">
      <c r="B57" s="67"/>
      <c r="C57" s="67"/>
      <c r="D57" s="67"/>
      <c r="E57" s="67"/>
    </row>
  </sheetData>
  <sheetProtection password="C2E6" sheet="1" objects="1" scenarios="1" selectLockedCells="1"/>
  <mergeCells count="1">
    <mergeCell ref="B9:I55"/>
  </mergeCell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4</xdr:row>
                    <xdr:rowOff>47625</xdr:rowOff>
                  </from>
                  <to>
                    <xdr:col>3</xdr:col>
                    <xdr:colOff>504825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3</xdr:col>
                    <xdr:colOff>485775</xdr:colOff>
                    <xdr:row>4</xdr:row>
                    <xdr:rowOff>47625</xdr:rowOff>
                  </from>
                  <to>
                    <xdr:col>6</xdr:col>
                    <xdr:colOff>581025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6</xdr:col>
                    <xdr:colOff>609600</xdr:colOff>
                    <xdr:row>4</xdr:row>
                    <xdr:rowOff>47625</xdr:rowOff>
                  </from>
                  <to>
                    <xdr:col>9</xdr:col>
                    <xdr:colOff>0</xdr:colOff>
                    <xdr:row>5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tabColor rgb="FFFFC000"/>
    <pageSetUpPr fitToPage="1"/>
  </sheetPr>
  <dimension ref="A1:H80"/>
  <sheetViews>
    <sheetView showZeros="0" topLeftCell="A22" workbookViewId="0">
      <selection activeCell="J73" sqref="J73"/>
    </sheetView>
  </sheetViews>
  <sheetFormatPr baseColWidth="10" defaultColWidth="11.42578125" defaultRowHeight="15" x14ac:dyDescent="0.25"/>
  <cols>
    <col min="1" max="1" width="19.140625" style="1" customWidth="1"/>
    <col min="2" max="2" width="29.85546875" style="1" customWidth="1"/>
    <col min="3" max="3" width="9.28515625" style="1" customWidth="1"/>
    <col min="4" max="4" width="11" style="1" customWidth="1"/>
    <col min="5" max="5" width="10.85546875" style="1" customWidth="1"/>
    <col min="6" max="6" width="9.28515625" style="1" customWidth="1"/>
    <col min="7" max="7" width="11" style="1" customWidth="1"/>
    <col min="8" max="8" width="10.85546875" style="1" customWidth="1"/>
    <col min="9" max="29" width="11.42578125" style="1" customWidth="1"/>
    <col min="30" max="16384" width="11.42578125" style="1"/>
  </cols>
  <sheetData>
    <row r="1" spans="1:8" ht="15.75" thickBot="1" x14ac:dyDescent="0.3">
      <c r="A1" s="304" t="s">
        <v>629</v>
      </c>
      <c r="B1" s="305"/>
      <c r="C1" s="305"/>
      <c r="D1" s="305"/>
      <c r="E1" s="305"/>
      <c r="F1" s="305"/>
      <c r="G1" s="305"/>
      <c r="H1" s="305"/>
    </row>
    <row r="2" spans="1:8" x14ac:dyDescent="0.25">
      <c r="A2" s="793" t="s">
        <v>630</v>
      </c>
      <c r="B2" s="794"/>
      <c r="C2" s="794"/>
      <c r="D2" s="794"/>
      <c r="E2" s="794"/>
      <c r="F2" s="794"/>
      <c r="G2" s="794"/>
      <c r="H2" s="795"/>
    </row>
    <row r="3" spans="1:8" ht="13.5" customHeight="1" x14ac:dyDescent="0.25">
      <c r="A3" s="800" t="s">
        <v>683</v>
      </c>
      <c r="B3" s="802" t="str">
        <f>Investitionskonzept!B6</f>
        <v>Hans Testmann, Im Hasental 10, 55222 Musterhausen</v>
      </c>
      <c r="C3" s="803"/>
      <c r="D3" s="803"/>
      <c r="E3" s="803"/>
      <c r="F3" s="803"/>
      <c r="G3" s="803"/>
      <c r="H3" s="804"/>
    </row>
    <row r="4" spans="1:8" ht="13.5" customHeight="1" x14ac:dyDescent="0.25">
      <c r="A4" s="801"/>
      <c r="B4" s="805"/>
      <c r="C4" s="805"/>
      <c r="D4" s="805"/>
      <c r="E4" s="805"/>
      <c r="F4" s="805"/>
      <c r="G4" s="805"/>
      <c r="H4" s="806"/>
    </row>
    <row r="5" spans="1:8" ht="13.5" customHeight="1" x14ac:dyDescent="0.25">
      <c r="A5" s="765" t="s">
        <v>631</v>
      </c>
      <c r="B5" s="766"/>
      <c r="C5" s="767"/>
      <c r="D5" s="306" t="s">
        <v>632</v>
      </c>
      <c r="E5" s="307" t="s">
        <v>633</v>
      </c>
      <c r="F5" s="807" t="str">
        <f>IF(Fördergrunddaten!H6="Ja","Bei der Beantragung nach der Teilintervention FISU sind nur die Daten in den Zeilen 20 - 42 einzugeben!","")</f>
        <v/>
      </c>
      <c r="G5" s="807"/>
      <c r="H5" s="808"/>
    </row>
    <row r="6" spans="1:8" ht="13.5" customHeight="1" x14ac:dyDescent="0.25">
      <c r="A6" s="796" t="s">
        <v>634</v>
      </c>
      <c r="B6" s="797"/>
      <c r="C6" s="798"/>
      <c r="D6" s="420"/>
      <c r="E6" s="309"/>
      <c r="F6" s="809"/>
      <c r="G6" s="809"/>
      <c r="H6" s="810"/>
    </row>
    <row r="7" spans="1:8" ht="13.5" customHeight="1" x14ac:dyDescent="0.25">
      <c r="A7" s="777" t="s">
        <v>635</v>
      </c>
      <c r="B7" s="799"/>
      <c r="C7" s="781"/>
      <c r="D7" s="421"/>
      <c r="E7" s="311"/>
      <c r="F7" s="809"/>
      <c r="G7" s="809"/>
      <c r="H7" s="810"/>
    </row>
    <row r="8" spans="1:8" ht="13.5" customHeight="1" x14ac:dyDescent="0.25">
      <c r="A8" s="777" t="s">
        <v>636</v>
      </c>
      <c r="B8" s="799"/>
      <c r="C8" s="781"/>
      <c r="D8" s="312"/>
      <c r="E8" s="422"/>
      <c r="F8" s="809"/>
      <c r="G8" s="809"/>
      <c r="H8" s="810"/>
    </row>
    <row r="9" spans="1:8" ht="13.5" customHeight="1" x14ac:dyDescent="0.25">
      <c r="A9" s="811"/>
      <c r="B9" s="812"/>
      <c r="C9" s="813"/>
      <c r="D9" s="421"/>
      <c r="E9" s="422"/>
      <c r="F9" s="809"/>
      <c r="G9" s="809"/>
      <c r="H9" s="810"/>
    </row>
    <row r="10" spans="1:8" s="68" customFormat="1" ht="13.5" customHeight="1" x14ac:dyDescent="0.2">
      <c r="A10" s="765" t="s">
        <v>637</v>
      </c>
      <c r="B10" s="766"/>
      <c r="C10" s="767"/>
      <c r="D10" s="313">
        <f>SUM(D6:D9)</f>
        <v>0</v>
      </c>
      <c r="E10" s="314">
        <f>SUM(E6:E9)</f>
        <v>0</v>
      </c>
      <c r="F10" s="809"/>
      <c r="G10" s="809"/>
      <c r="H10" s="810"/>
    </row>
    <row r="11" spans="1:8" ht="3" customHeight="1" x14ac:dyDescent="0.25">
      <c r="A11" s="315"/>
      <c r="B11" s="67"/>
      <c r="C11" s="67"/>
      <c r="D11" s="316"/>
      <c r="E11" s="316"/>
      <c r="F11" s="809"/>
      <c r="G11" s="809"/>
      <c r="H11" s="810"/>
    </row>
    <row r="12" spans="1:8" ht="13.5" customHeight="1" x14ac:dyDescent="0.25">
      <c r="A12" s="765" t="s">
        <v>638</v>
      </c>
      <c r="B12" s="766"/>
      <c r="C12" s="767"/>
      <c r="D12" s="306" t="s">
        <v>632</v>
      </c>
      <c r="E12" s="307" t="s">
        <v>633</v>
      </c>
      <c r="F12" s="809"/>
      <c r="G12" s="809"/>
      <c r="H12" s="810"/>
    </row>
    <row r="13" spans="1:8" ht="13.5" customHeight="1" x14ac:dyDescent="0.25">
      <c r="A13" s="814" t="s">
        <v>639</v>
      </c>
      <c r="B13" s="797"/>
      <c r="C13" s="798"/>
      <c r="D13" s="420"/>
      <c r="E13" s="317"/>
      <c r="F13" s="809"/>
      <c r="G13" s="809"/>
      <c r="H13" s="810"/>
    </row>
    <row r="14" spans="1:8" ht="13.5" customHeight="1" x14ac:dyDescent="0.25">
      <c r="A14" s="777" t="s">
        <v>640</v>
      </c>
      <c r="B14" s="799"/>
      <c r="C14" s="781"/>
      <c r="D14" s="422"/>
      <c r="E14" s="318"/>
      <c r="F14" s="809"/>
      <c r="G14" s="809"/>
      <c r="H14" s="810"/>
    </row>
    <row r="15" spans="1:8" ht="13.5" customHeight="1" x14ac:dyDescent="0.25">
      <c r="A15" s="816" t="s">
        <v>641</v>
      </c>
      <c r="B15" s="817"/>
      <c r="C15" s="818"/>
      <c r="D15" s="319"/>
      <c r="E15" s="423"/>
      <c r="F15" s="809"/>
      <c r="G15" s="809"/>
      <c r="H15" s="810"/>
    </row>
    <row r="16" spans="1:8" s="68" customFormat="1" ht="13.5" customHeight="1" x14ac:dyDescent="0.2">
      <c r="A16" s="765" t="s">
        <v>642</v>
      </c>
      <c r="B16" s="766"/>
      <c r="C16" s="767"/>
      <c r="D16" s="320">
        <f>SUM(D13:D15)+D10</f>
        <v>0</v>
      </c>
      <c r="E16" s="321">
        <f>SUM(E13:E15)+E10</f>
        <v>0</v>
      </c>
      <c r="F16" s="809"/>
      <c r="G16" s="809"/>
      <c r="H16" s="810"/>
    </row>
    <row r="17" spans="1:8" ht="5.25" customHeight="1" x14ac:dyDescent="0.25">
      <c r="A17" s="315"/>
      <c r="B17" s="67"/>
      <c r="C17" s="67"/>
      <c r="D17" s="67"/>
      <c r="E17" s="67"/>
      <c r="F17" s="626"/>
      <c r="G17" s="626"/>
      <c r="H17" s="627"/>
    </row>
    <row r="18" spans="1:8" ht="13.5" customHeight="1" x14ac:dyDescent="0.25">
      <c r="A18" s="785" t="s">
        <v>643</v>
      </c>
      <c r="B18" s="786"/>
      <c r="C18" s="768" t="s">
        <v>644</v>
      </c>
      <c r="D18" s="769"/>
      <c r="E18" s="774"/>
      <c r="F18" s="768" t="s">
        <v>645</v>
      </c>
      <c r="G18" s="769"/>
      <c r="H18" s="770"/>
    </row>
    <row r="19" spans="1:8" ht="13.5" customHeight="1" x14ac:dyDescent="0.25">
      <c r="A19" s="787"/>
      <c r="B19" s="788"/>
      <c r="C19" s="322" t="s">
        <v>646</v>
      </c>
      <c r="D19" s="323" t="s">
        <v>647</v>
      </c>
      <c r="E19" s="324" t="s">
        <v>648</v>
      </c>
      <c r="F19" s="322" t="s">
        <v>646</v>
      </c>
      <c r="G19" s="325" t="s">
        <v>647</v>
      </c>
      <c r="H19" s="326" t="s">
        <v>648</v>
      </c>
    </row>
    <row r="20" spans="1:8" ht="13.5" customHeight="1" x14ac:dyDescent="0.25">
      <c r="A20" s="814" t="s">
        <v>868</v>
      </c>
      <c r="B20" s="798"/>
      <c r="C20" s="424">
        <v>140</v>
      </c>
      <c r="D20" s="327">
        <v>1</v>
      </c>
      <c r="E20" s="328">
        <f>C20*D20</f>
        <v>140</v>
      </c>
      <c r="F20" s="424">
        <f t="shared" ref="F20:F29" si="0">+C20</f>
        <v>140</v>
      </c>
      <c r="G20" s="329">
        <f>D20</f>
        <v>1</v>
      </c>
      <c r="H20" s="330">
        <f>F20*G20</f>
        <v>140</v>
      </c>
    </row>
    <row r="21" spans="1:8" ht="13.5" customHeight="1" x14ac:dyDescent="0.25">
      <c r="A21" s="815" t="s">
        <v>869</v>
      </c>
      <c r="B21" s="781"/>
      <c r="C21" s="425">
        <v>110</v>
      </c>
      <c r="D21" s="331">
        <v>0.6</v>
      </c>
      <c r="E21" s="332">
        <f>C21*D21</f>
        <v>66</v>
      </c>
      <c r="F21" s="425">
        <f t="shared" si="0"/>
        <v>110</v>
      </c>
      <c r="G21" s="331">
        <f>D21</f>
        <v>0.6</v>
      </c>
      <c r="H21" s="333">
        <f>F21*G21</f>
        <v>66</v>
      </c>
    </row>
    <row r="22" spans="1:8" ht="13.5" customHeight="1" x14ac:dyDescent="0.25">
      <c r="A22" s="777" t="s">
        <v>870</v>
      </c>
      <c r="B22" s="781"/>
      <c r="C22" s="425">
        <v>10</v>
      </c>
      <c r="D22" s="331">
        <v>0.4</v>
      </c>
      <c r="E22" s="332">
        <f>C22*D22</f>
        <v>4</v>
      </c>
      <c r="F22" s="425">
        <f t="shared" si="0"/>
        <v>10</v>
      </c>
      <c r="G22" s="331">
        <f t="shared" ref="G22:G28" si="1">D22</f>
        <v>0.4</v>
      </c>
      <c r="H22" s="333">
        <f>F22*G22</f>
        <v>4</v>
      </c>
    </row>
    <row r="23" spans="1:8" ht="13.5" customHeight="1" x14ac:dyDescent="0.25">
      <c r="A23" s="772"/>
      <c r="B23" s="789"/>
      <c r="C23" s="425"/>
      <c r="D23" s="427"/>
      <c r="E23" s="332">
        <f>C23*D23</f>
        <v>0</v>
      </c>
      <c r="F23" s="425">
        <f t="shared" si="0"/>
        <v>0</v>
      </c>
      <c r="G23" s="331">
        <f t="shared" si="1"/>
        <v>0</v>
      </c>
      <c r="H23" s="333">
        <f>F23*G23</f>
        <v>0</v>
      </c>
    </row>
    <row r="24" spans="1:8" ht="13.5" customHeight="1" x14ac:dyDescent="0.25">
      <c r="A24" s="790"/>
      <c r="B24" s="789"/>
      <c r="C24" s="425"/>
      <c r="D24" s="427"/>
      <c r="E24" s="332">
        <f>C24*D24</f>
        <v>0</v>
      </c>
      <c r="F24" s="425">
        <f t="shared" si="0"/>
        <v>0</v>
      </c>
      <c r="G24" s="331">
        <f t="shared" si="1"/>
        <v>0</v>
      </c>
      <c r="H24" s="333">
        <f>F24*G24</f>
        <v>0</v>
      </c>
    </row>
    <row r="25" spans="1:8" ht="13.5" customHeight="1" x14ac:dyDescent="0.25">
      <c r="A25" s="777" t="s">
        <v>867</v>
      </c>
      <c r="B25" s="778"/>
      <c r="C25" s="426"/>
      <c r="D25" s="334">
        <v>1</v>
      </c>
      <c r="E25" s="332">
        <f>+C25*D25</f>
        <v>0</v>
      </c>
      <c r="F25" s="426">
        <f t="shared" si="0"/>
        <v>0</v>
      </c>
      <c r="G25" s="331">
        <f t="shared" si="1"/>
        <v>1</v>
      </c>
      <c r="H25" s="428">
        <f>+F25*G25</f>
        <v>0</v>
      </c>
    </row>
    <row r="26" spans="1:8" ht="13.5" customHeight="1" x14ac:dyDescent="0.25">
      <c r="A26" s="777" t="s">
        <v>876</v>
      </c>
      <c r="B26" s="778"/>
      <c r="C26" s="426"/>
      <c r="D26" s="334">
        <v>0.7</v>
      </c>
      <c r="E26" s="332">
        <f>+C26*D26</f>
        <v>0</v>
      </c>
      <c r="F26" s="426">
        <f t="shared" si="0"/>
        <v>0</v>
      </c>
      <c r="G26" s="331">
        <f t="shared" si="1"/>
        <v>0.7</v>
      </c>
      <c r="H26" s="333">
        <f>+F26*G26</f>
        <v>0</v>
      </c>
    </row>
    <row r="27" spans="1:8" ht="13.5" customHeight="1" x14ac:dyDescent="0.25">
      <c r="A27" s="772"/>
      <c r="B27" s="773"/>
      <c r="C27" s="426"/>
      <c r="D27" s="434"/>
      <c r="E27" s="332">
        <f>+C27*D27</f>
        <v>0</v>
      </c>
      <c r="F27" s="426">
        <f t="shared" si="0"/>
        <v>0</v>
      </c>
      <c r="G27" s="331">
        <f t="shared" si="1"/>
        <v>0</v>
      </c>
      <c r="H27" s="333">
        <f>+F27*G27</f>
        <v>0</v>
      </c>
    </row>
    <row r="28" spans="1:8" ht="13.5" customHeight="1" x14ac:dyDescent="0.25">
      <c r="A28" s="777" t="s">
        <v>866</v>
      </c>
      <c r="B28" s="778"/>
      <c r="C28" s="426"/>
      <c r="D28" s="334">
        <v>0.15</v>
      </c>
      <c r="E28" s="332">
        <f>+C28*D28</f>
        <v>0</v>
      </c>
      <c r="F28" s="426">
        <f t="shared" si="0"/>
        <v>0</v>
      </c>
      <c r="G28" s="331">
        <f t="shared" si="1"/>
        <v>0.15</v>
      </c>
      <c r="H28" s="333">
        <f>+F28*G28</f>
        <v>0</v>
      </c>
    </row>
    <row r="29" spans="1:8" ht="13.5" customHeight="1" x14ac:dyDescent="0.25">
      <c r="A29" s="779"/>
      <c r="B29" s="780"/>
      <c r="C29" s="426"/>
      <c r="D29" s="427"/>
      <c r="E29" s="332">
        <f>C29*D29</f>
        <v>0</v>
      </c>
      <c r="F29" s="426">
        <f t="shared" si="0"/>
        <v>0</v>
      </c>
      <c r="G29" s="427">
        <f>D29</f>
        <v>0</v>
      </c>
      <c r="H29" s="333">
        <f>F29*G29</f>
        <v>0</v>
      </c>
    </row>
    <row r="30" spans="1:8" s="68" customFormat="1" ht="13.5" customHeight="1" x14ac:dyDescent="0.2">
      <c r="A30" s="765" t="s">
        <v>649</v>
      </c>
      <c r="B30" s="766"/>
      <c r="C30" s="335"/>
      <c r="D30" s="335"/>
      <c r="E30" s="313">
        <f>SUM(E20:E29)</f>
        <v>210</v>
      </c>
      <c r="F30" s="335"/>
      <c r="G30" s="335"/>
      <c r="H30" s="336">
        <f>SUM(H20:H29)</f>
        <v>210</v>
      </c>
    </row>
    <row r="31" spans="1:8" ht="13.5" customHeight="1" x14ac:dyDescent="0.25">
      <c r="A31" s="777" t="s">
        <v>871</v>
      </c>
      <c r="B31" s="781"/>
      <c r="C31" s="425"/>
      <c r="D31" s="331">
        <v>0.02</v>
      </c>
      <c r="E31" s="332">
        <f t="shared" ref="E31:E36" si="2">C31*D31</f>
        <v>0</v>
      </c>
      <c r="F31" s="425">
        <f t="shared" ref="F31:F36" si="3">+C31</f>
        <v>0</v>
      </c>
      <c r="G31" s="331">
        <f>D31</f>
        <v>0.02</v>
      </c>
      <c r="H31" s="333">
        <f t="shared" ref="H31:H36" si="4">F31*G31</f>
        <v>0</v>
      </c>
    </row>
    <row r="32" spans="1:8" ht="13.5" customHeight="1" x14ac:dyDescent="0.25">
      <c r="A32" s="777" t="s">
        <v>872</v>
      </c>
      <c r="B32" s="781"/>
      <c r="C32" s="425"/>
      <c r="D32" s="331">
        <v>0.06</v>
      </c>
      <c r="E32" s="332">
        <f t="shared" si="2"/>
        <v>0</v>
      </c>
      <c r="F32" s="425">
        <f>C32</f>
        <v>0</v>
      </c>
      <c r="G32" s="331">
        <f>D32</f>
        <v>0.06</v>
      </c>
      <c r="H32" s="333">
        <f t="shared" si="4"/>
        <v>0</v>
      </c>
    </row>
    <row r="33" spans="1:8" ht="13.5" customHeight="1" x14ac:dyDescent="0.25">
      <c r="A33" s="777" t="s">
        <v>873</v>
      </c>
      <c r="B33" s="781"/>
      <c r="C33" s="425"/>
      <c r="D33" s="331">
        <v>0.16</v>
      </c>
      <c r="E33" s="332">
        <f t="shared" si="2"/>
        <v>0</v>
      </c>
      <c r="F33" s="425">
        <f t="shared" si="3"/>
        <v>0</v>
      </c>
      <c r="G33" s="331">
        <f>D33</f>
        <v>0.16</v>
      </c>
      <c r="H33" s="333">
        <f t="shared" si="4"/>
        <v>0</v>
      </c>
    </row>
    <row r="34" spans="1:8" ht="13.5" customHeight="1" x14ac:dyDescent="0.25">
      <c r="A34" s="777" t="s">
        <v>875</v>
      </c>
      <c r="B34" s="781"/>
      <c r="C34" s="425"/>
      <c r="D34" s="331">
        <v>0.5</v>
      </c>
      <c r="E34" s="332">
        <f t="shared" si="2"/>
        <v>0</v>
      </c>
      <c r="F34" s="425">
        <f t="shared" si="3"/>
        <v>0</v>
      </c>
      <c r="G34" s="331">
        <f t="shared" ref="G34:G35" si="5">D34</f>
        <v>0.5</v>
      </c>
      <c r="H34" s="333">
        <f t="shared" si="4"/>
        <v>0</v>
      </c>
    </row>
    <row r="35" spans="1:8" ht="13.5" customHeight="1" x14ac:dyDescent="0.25">
      <c r="A35" s="777" t="s">
        <v>874</v>
      </c>
      <c r="B35" s="781"/>
      <c r="C35" s="425"/>
      <c r="D35" s="331">
        <v>0.3</v>
      </c>
      <c r="E35" s="332">
        <f t="shared" si="2"/>
        <v>0</v>
      </c>
      <c r="F35" s="425">
        <f t="shared" si="3"/>
        <v>0</v>
      </c>
      <c r="G35" s="331">
        <f t="shared" si="5"/>
        <v>0.3</v>
      </c>
      <c r="H35" s="333">
        <f t="shared" si="4"/>
        <v>0</v>
      </c>
    </row>
    <row r="36" spans="1:8" ht="13.5" customHeight="1" x14ac:dyDescent="0.25">
      <c r="A36" s="779"/>
      <c r="B36" s="780"/>
      <c r="C36" s="429"/>
      <c r="D36" s="430"/>
      <c r="E36" s="337">
        <f t="shared" si="2"/>
        <v>0</v>
      </c>
      <c r="F36" s="429">
        <f t="shared" si="3"/>
        <v>0</v>
      </c>
      <c r="G36" s="430">
        <f>D36</f>
        <v>0</v>
      </c>
      <c r="H36" s="338">
        <f t="shared" si="4"/>
        <v>0</v>
      </c>
    </row>
    <row r="37" spans="1:8" s="68" customFormat="1" ht="13.5" customHeight="1" x14ac:dyDescent="0.2">
      <c r="A37" s="765" t="s">
        <v>650</v>
      </c>
      <c r="B37" s="766"/>
      <c r="C37" s="335"/>
      <c r="D37" s="339"/>
      <c r="E37" s="313">
        <f>SUM(E31:E36)</f>
        <v>0</v>
      </c>
      <c r="F37" s="335"/>
      <c r="G37" s="339"/>
      <c r="H37" s="336">
        <f>SUM(H31:H36)</f>
        <v>0</v>
      </c>
    </row>
    <row r="38" spans="1:8" ht="13.5" customHeight="1" x14ac:dyDescent="0.25">
      <c r="A38" s="777" t="s">
        <v>892</v>
      </c>
      <c r="B38" s="778"/>
      <c r="C38" s="426">
        <v>1</v>
      </c>
      <c r="D38" s="340">
        <v>2E-3</v>
      </c>
      <c r="E38" s="628">
        <f>+C38*D38</f>
        <v>2E-3</v>
      </c>
      <c r="F38" s="426">
        <f t="shared" ref="F38:F41" si="6">+C38</f>
        <v>1</v>
      </c>
      <c r="G38" s="340">
        <f>D38</f>
        <v>2E-3</v>
      </c>
      <c r="H38" s="630">
        <f>+F38*G38</f>
        <v>2E-3</v>
      </c>
    </row>
    <row r="39" spans="1:8" ht="13.5" customHeight="1" x14ac:dyDescent="0.25">
      <c r="A39" s="782" t="s">
        <v>893</v>
      </c>
      <c r="B39" s="783"/>
      <c r="C39" s="426">
        <v>2</v>
      </c>
      <c r="D39" s="340">
        <v>3.0000000000000001E-3</v>
      </c>
      <c r="E39" s="628">
        <f t="shared" ref="E39:E41" si="7">+C39*D39</f>
        <v>6.0000000000000001E-3</v>
      </c>
      <c r="F39" s="426">
        <f t="shared" si="6"/>
        <v>2</v>
      </c>
      <c r="G39" s="340">
        <f t="shared" ref="G39:G41" si="8">D39</f>
        <v>3.0000000000000001E-3</v>
      </c>
      <c r="H39" s="630">
        <f t="shared" ref="H39:H41" si="9">+F39*G39</f>
        <v>6.0000000000000001E-3</v>
      </c>
    </row>
    <row r="40" spans="1:8" ht="13.5" customHeight="1" x14ac:dyDescent="0.25">
      <c r="A40" s="782" t="s">
        <v>894</v>
      </c>
      <c r="B40" s="783"/>
      <c r="C40" s="426">
        <v>3</v>
      </c>
      <c r="D40" s="340">
        <v>1.4E-2</v>
      </c>
      <c r="E40" s="628">
        <f t="shared" si="7"/>
        <v>4.2000000000000003E-2</v>
      </c>
      <c r="F40" s="426">
        <f t="shared" si="6"/>
        <v>3</v>
      </c>
      <c r="G40" s="340">
        <f t="shared" si="8"/>
        <v>1.4E-2</v>
      </c>
      <c r="H40" s="630">
        <f t="shared" si="9"/>
        <v>4.2000000000000003E-2</v>
      </c>
    </row>
    <row r="41" spans="1:8" ht="13.5" customHeight="1" x14ac:dyDescent="0.25">
      <c r="A41" s="775" t="s">
        <v>895</v>
      </c>
      <c r="B41" s="776"/>
      <c r="C41" s="426">
        <v>4</v>
      </c>
      <c r="D41" s="624">
        <v>0.02</v>
      </c>
      <c r="E41" s="628">
        <f t="shared" si="7"/>
        <v>0.08</v>
      </c>
      <c r="F41" s="426">
        <f t="shared" si="6"/>
        <v>4</v>
      </c>
      <c r="G41" s="340">
        <f t="shared" si="8"/>
        <v>0.02</v>
      </c>
      <c r="H41" s="630">
        <f t="shared" si="9"/>
        <v>0.08</v>
      </c>
    </row>
    <row r="42" spans="1:8" s="68" customFormat="1" ht="13.5" customHeight="1" x14ac:dyDescent="0.2">
      <c r="A42" s="765" t="s">
        <v>651</v>
      </c>
      <c r="B42" s="766"/>
      <c r="C42" s="335"/>
      <c r="D42" s="339"/>
      <c r="E42" s="629">
        <f>SUM(E38:E41)</f>
        <v>0.13</v>
      </c>
      <c r="F42" s="335"/>
      <c r="G42" s="339"/>
      <c r="H42" s="631">
        <f>SUM(H38:H41)</f>
        <v>0.13</v>
      </c>
    </row>
    <row r="43" spans="1:8" ht="13.5" customHeight="1" x14ac:dyDescent="0.25">
      <c r="A43" s="772"/>
      <c r="B43" s="773"/>
      <c r="C43" s="426"/>
      <c r="D43" s="431"/>
      <c r="E43" s="332">
        <f>+C43*D43</f>
        <v>0</v>
      </c>
      <c r="F43" s="426">
        <f>+C43</f>
        <v>0</v>
      </c>
      <c r="G43" s="431">
        <f>+D43</f>
        <v>0</v>
      </c>
      <c r="H43" s="333">
        <f>+F43*G43</f>
        <v>0</v>
      </c>
    </row>
    <row r="44" spans="1:8" ht="13.5" customHeight="1" x14ac:dyDescent="0.25">
      <c r="A44" s="791"/>
      <c r="B44" s="792"/>
      <c r="C44" s="426"/>
      <c r="D44" s="431"/>
      <c r="E44" s="332">
        <f>+C44*D44</f>
        <v>0</v>
      </c>
      <c r="F44" s="426">
        <f>+C44</f>
        <v>0</v>
      </c>
      <c r="G44" s="431">
        <f>+D44</f>
        <v>0</v>
      </c>
      <c r="H44" s="333">
        <f>+F44*G44</f>
        <v>0</v>
      </c>
    </row>
    <row r="45" spans="1:8" s="68" customFormat="1" ht="13.5" customHeight="1" x14ac:dyDescent="0.2">
      <c r="A45" s="765" t="s">
        <v>652</v>
      </c>
      <c r="B45" s="766"/>
      <c r="C45" s="341"/>
      <c r="D45" s="342"/>
      <c r="E45" s="343">
        <f>SUM(E43:E44)</f>
        <v>0</v>
      </c>
      <c r="F45" s="344"/>
      <c r="G45" s="342"/>
      <c r="H45" s="336">
        <f>SUM(H43:H44)</f>
        <v>0</v>
      </c>
    </row>
    <row r="46" spans="1:8" s="68" customFormat="1" ht="13.5" customHeight="1" x14ac:dyDescent="0.2">
      <c r="A46" s="765" t="s">
        <v>653</v>
      </c>
      <c r="B46" s="766"/>
      <c r="C46" s="335"/>
      <c r="D46" s="335"/>
      <c r="E46" s="629">
        <f>E45+E42+E37+E30</f>
        <v>210.13</v>
      </c>
      <c r="F46" s="335"/>
      <c r="G46" s="335"/>
      <c r="H46" s="631">
        <f>H45+H42+H37+H30</f>
        <v>210.13</v>
      </c>
    </row>
    <row r="47" spans="1:8" ht="3.75" customHeight="1" x14ac:dyDescent="0.25">
      <c r="A47" s="315"/>
      <c r="B47" s="67"/>
      <c r="C47" s="67"/>
      <c r="D47" s="67"/>
      <c r="E47" s="67"/>
      <c r="F47" s="67"/>
      <c r="G47" s="67"/>
      <c r="H47" s="310"/>
    </row>
    <row r="48" spans="1:8" ht="13.5" customHeight="1" x14ac:dyDescent="0.25">
      <c r="A48" s="345"/>
      <c r="B48" s="177"/>
      <c r="C48" s="768" t="s">
        <v>644</v>
      </c>
      <c r="D48" s="769"/>
      <c r="E48" s="774"/>
      <c r="F48" s="768" t="s">
        <v>645</v>
      </c>
      <c r="G48" s="769"/>
      <c r="H48" s="770"/>
    </row>
    <row r="49" spans="1:8" ht="13.5" customHeight="1" x14ac:dyDescent="0.25">
      <c r="A49" s="346" t="s">
        <v>654</v>
      </c>
      <c r="B49" s="67"/>
      <c r="C49" s="322" t="s">
        <v>655</v>
      </c>
      <c r="D49" s="323" t="s">
        <v>656</v>
      </c>
      <c r="E49" s="324" t="s">
        <v>657</v>
      </c>
      <c r="F49" s="322" t="s">
        <v>655</v>
      </c>
      <c r="G49" s="323" t="s">
        <v>656</v>
      </c>
      <c r="H49" s="326" t="s">
        <v>657</v>
      </c>
    </row>
    <row r="50" spans="1:8" ht="13.5" customHeight="1" x14ac:dyDescent="0.25">
      <c r="A50" s="315" t="s">
        <v>658</v>
      </c>
      <c r="B50" s="67"/>
      <c r="C50" s="432"/>
      <c r="D50" s="347">
        <v>3</v>
      </c>
      <c r="E50" s="348">
        <f>D50*C50</f>
        <v>0</v>
      </c>
      <c r="F50" s="432">
        <f>H30</f>
        <v>210</v>
      </c>
      <c r="G50" s="347">
        <f>D50</f>
        <v>3</v>
      </c>
      <c r="H50" s="349">
        <f>G50*F50</f>
        <v>630</v>
      </c>
    </row>
    <row r="51" spans="1:8" ht="13.5" customHeight="1" x14ac:dyDescent="0.25">
      <c r="A51" s="315" t="s">
        <v>659</v>
      </c>
      <c r="B51" s="67"/>
      <c r="C51" s="433">
        <f>E37+E42</f>
        <v>0.13</v>
      </c>
      <c r="D51" s="334">
        <v>2.5</v>
      </c>
      <c r="E51" s="316">
        <f>D51*C51</f>
        <v>0.32500000000000001</v>
      </c>
      <c r="F51" s="433">
        <f>H42+H37</f>
        <v>0.13</v>
      </c>
      <c r="G51" s="334">
        <f>D51</f>
        <v>2.5</v>
      </c>
      <c r="H51" s="350">
        <f>G51*F51</f>
        <v>0.32500000000000001</v>
      </c>
    </row>
    <row r="52" spans="1:8" ht="13.5" customHeight="1" x14ac:dyDescent="0.25">
      <c r="A52" s="315" t="s">
        <v>660</v>
      </c>
      <c r="B52" s="67"/>
      <c r="C52" s="433">
        <f>E45</f>
        <v>0</v>
      </c>
      <c r="D52" s="434"/>
      <c r="E52" s="316">
        <f>D52*C52</f>
        <v>0</v>
      </c>
      <c r="F52" s="433">
        <f>H45</f>
        <v>0</v>
      </c>
      <c r="G52" s="434">
        <f>D52</f>
        <v>0</v>
      </c>
      <c r="H52" s="350">
        <f>G52*F52</f>
        <v>0</v>
      </c>
    </row>
    <row r="53" spans="1:8" ht="13.5" customHeight="1" x14ac:dyDescent="0.25">
      <c r="A53" s="771" t="s">
        <v>661</v>
      </c>
      <c r="B53" s="763"/>
      <c r="C53" s="763"/>
      <c r="D53" s="764"/>
      <c r="E53" s="351">
        <f>SUM(E50:E52)</f>
        <v>0.32500000000000001</v>
      </c>
      <c r="F53" s="308"/>
      <c r="G53" s="352"/>
      <c r="H53" s="353">
        <f>SUM(H50:H52)</f>
        <v>630.32500000000005</v>
      </c>
    </row>
    <row r="54" spans="1:8" ht="13.5" customHeight="1" x14ac:dyDescent="0.25">
      <c r="A54" s="771" t="s">
        <v>662</v>
      </c>
      <c r="B54" s="763"/>
      <c r="C54" s="763"/>
      <c r="D54" s="764"/>
      <c r="E54" s="351">
        <f>E10</f>
        <v>0</v>
      </c>
      <c r="F54" s="228"/>
      <c r="G54" s="229"/>
      <c r="H54" s="353">
        <f>E16</f>
        <v>0</v>
      </c>
    </row>
    <row r="55" spans="1:8" s="68" customFormat="1" ht="13.5" customHeight="1" x14ac:dyDescent="0.2">
      <c r="A55" s="765" t="s">
        <v>663</v>
      </c>
      <c r="B55" s="766"/>
      <c r="C55" s="335"/>
      <c r="D55" s="335"/>
      <c r="E55" s="354" t="str">
        <f>IF(E53&lt;&gt;0,IF(E54&gt;=E53,"Ja","Nein"),)</f>
        <v>Nein</v>
      </c>
      <c r="F55" s="355"/>
      <c r="G55" s="355"/>
      <c r="H55" s="356" t="str">
        <f>IF(H53&lt;&gt;0,IF(H54&gt;=H53,"Ja","Nein"),)</f>
        <v>Nein</v>
      </c>
    </row>
    <row r="56" spans="1:8" ht="13.5" customHeight="1" x14ac:dyDescent="0.25">
      <c r="A56" s="315" t="s">
        <v>664</v>
      </c>
      <c r="B56" s="357"/>
      <c r="C56" s="432"/>
      <c r="D56" s="358">
        <v>2.5</v>
      </c>
      <c r="E56" s="359">
        <f t="shared" ref="E56:E67" si="10">D56*C56</f>
        <v>0</v>
      </c>
      <c r="F56" s="432">
        <f>H30</f>
        <v>210</v>
      </c>
      <c r="G56" s="358">
        <f>D56</f>
        <v>2.5</v>
      </c>
      <c r="H56" s="349">
        <f t="shared" ref="H56:H67" si="11">G56*F56</f>
        <v>525</v>
      </c>
    </row>
    <row r="57" spans="1:8" ht="13.5" customHeight="1" x14ac:dyDescent="0.25">
      <c r="A57" s="315" t="s">
        <v>665</v>
      </c>
      <c r="B57" s="357"/>
      <c r="C57" s="433">
        <f>E37+E42</f>
        <v>0.13</v>
      </c>
      <c r="D57" s="334">
        <v>3.5</v>
      </c>
      <c r="E57" s="359">
        <f t="shared" si="10"/>
        <v>0.45500000000000002</v>
      </c>
      <c r="F57" s="433">
        <f>H42+H37</f>
        <v>0.13</v>
      </c>
      <c r="G57" s="334">
        <f>D57</f>
        <v>3.5</v>
      </c>
      <c r="H57" s="350">
        <f t="shared" si="11"/>
        <v>0.45500000000000002</v>
      </c>
    </row>
    <row r="58" spans="1:8" ht="13.5" customHeight="1" x14ac:dyDescent="0.25">
      <c r="A58" s="315" t="s">
        <v>666</v>
      </c>
      <c r="B58" s="357"/>
      <c r="C58" s="433">
        <f>E45</f>
        <v>0</v>
      </c>
      <c r="D58" s="421"/>
      <c r="E58" s="359">
        <f t="shared" si="10"/>
        <v>0</v>
      </c>
      <c r="F58" s="433">
        <f>H45</f>
        <v>0</v>
      </c>
      <c r="G58" s="421">
        <f>D58</f>
        <v>0</v>
      </c>
      <c r="H58" s="350">
        <f t="shared" si="11"/>
        <v>0</v>
      </c>
    </row>
    <row r="59" spans="1:8" ht="13.5" customHeight="1" x14ac:dyDescent="0.25">
      <c r="A59" s="315" t="s">
        <v>667</v>
      </c>
      <c r="B59" s="357"/>
      <c r="C59" s="433"/>
      <c r="D59" s="334">
        <v>9</v>
      </c>
      <c r="E59" s="359">
        <f t="shared" si="10"/>
        <v>0</v>
      </c>
      <c r="F59" s="433">
        <f>H30</f>
        <v>210</v>
      </c>
      <c r="G59" s="334">
        <f>D59</f>
        <v>9</v>
      </c>
      <c r="H59" s="350">
        <f t="shared" si="11"/>
        <v>1890</v>
      </c>
    </row>
    <row r="60" spans="1:8" ht="13.5" customHeight="1" x14ac:dyDescent="0.25">
      <c r="A60" s="360" t="s">
        <v>668</v>
      </c>
      <c r="B60" s="357"/>
      <c r="C60" s="433">
        <f>E37</f>
        <v>0</v>
      </c>
      <c r="D60" s="421">
        <v>8.4</v>
      </c>
      <c r="E60" s="359">
        <f t="shared" si="10"/>
        <v>0</v>
      </c>
      <c r="F60" s="433">
        <f>H37</f>
        <v>0</v>
      </c>
      <c r="G60" s="421">
        <v>8.4</v>
      </c>
      <c r="H60" s="350">
        <f t="shared" si="11"/>
        <v>0</v>
      </c>
    </row>
    <row r="61" spans="1:8" ht="13.5" customHeight="1" x14ac:dyDescent="0.25">
      <c r="A61" s="772"/>
      <c r="B61" s="773"/>
      <c r="C61" s="433"/>
      <c r="D61" s="421"/>
      <c r="E61" s="359">
        <f t="shared" si="10"/>
        <v>0</v>
      </c>
      <c r="F61" s="433"/>
      <c r="G61" s="421"/>
      <c r="H61" s="350">
        <f t="shared" si="11"/>
        <v>0</v>
      </c>
    </row>
    <row r="62" spans="1:8" ht="13.5" customHeight="1" x14ac:dyDescent="0.25">
      <c r="A62" s="772"/>
      <c r="B62" s="773"/>
      <c r="C62" s="433"/>
      <c r="D62" s="421"/>
      <c r="E62" s="359">
        <f t="shared" si="10"/>
        <v>0</v>
      </c>
      <c r="F62" s="433"/>
      <c r="G62" s="421"/>
      <c r="H62" s="350">
        <f t="shared" si="11"/>
        <v>0</v>
      </c>
    </row>
    <row r="63" spans="1:8" ht="13.5" customHeight="1" x14ac:dyDescent="0.25">
      <c r="A63" s="360" t="s">
        <v>669</v>
      </c>
      <c r="B63" s="361"/>
      <c r="C63" s="357"/>
      <c r="D63" s="312"/>
      <c r="E63" s="359">
        <f t="shared" si="10"/>
        <v>0</v>
      </c>
      <c r="F63" s="433">
        <f>H37-E37</f>
        <v>0</v>
      </c>
      <c r="G63" s="421">
        <v>12.6</v>
      </c>
      <c r="H63" s="350">
        <f t="shared" si="11"/>
        <v>0</v>
      </c>
    </row>
    <row r="64" spans="1:8" ht="13.5" customHeight="1" x14ac:dyDescent="0.25">
      <c r="A64" s="772"/>
      <c r="B64" s="773"/>
      <c r="C64" s="357"/>
      <c r="D64" s="312"/>
      <c r="E64" s="359">
        <f t="shared" si="10"/>
        <v>0</v>
      </c>
      <c r="F64" s="433"/>
      <c r="G64" s="421"/>
      <c r="H64" s="350">
        <f t="shared" si="11"/>
        <v>0</v>
      </c>
    </row>
    <row r="65" spans="1:8" ht="13.5" customHeight="1" x14ac:dyDescent="0.25">
      <c r="A65" s="772"/>
      <c r="B65" s="773"/>
      <c r="C65" s="357"/>
      <c r="D65" s="312"/>
      <c r="E65" s="359">
        <f t="shared" si="10"/>
        <v>0</v>
      </c>
      <c r="F65" s="433"/>
      <c r="G65" s="421"/>
      <c r="H65" s="350">
        <f t="shared" si="11"/>
        <v>0</v>
      </c>
    </row>
    <row r="66" spans="1:8" ht="13.5" customHeight="1" x14ac:dyDescent="0.25">
      <c r="A66" s="360" t="s">
        <v>670</v>
      </c>
      <c r="B66" s="361"/>
      <c r="C66" s="433">
        <f>E42</f>
        <v>0.13</v>
      </c>
      <c r="D66" s="421"/>
      <c r="E66" s="359">
        <f t="shared" si="10"/>
        <v>0</v>
      </c>
      <c r="F66" s="433">
        <f>H42</f>
        <v>0.13</v>
      </c>
      <c r="G66" s="421">
        <f>D66</f>
        <v>0</v>
      </c>
      <c r="H66" s="350">
        <f t="shared" si="11"/>
        <v>0</v>
      </c>
    </row>
    <row r="67" spans="1:8" ht="13.5" customHeight="1" x14ac:dyDescent="0.25">
      <c r="A67" s="362" t="s">
        <v>671</v>
      </c>
      <c r="B67" s="361"/>
      <c r="C67" s="435">
        <f>E45</f>
        <v>0</v>
      </c>
      <c r="D67" s="436"/>
      <c r="E67" s="363">
        <f t="shared" si="10"/>
        <v>0</v>
      </c>
      <c r="F67" s="435">
        <f>H45</f>
        <v>0</v>
      </c>
      <c r="G67" s="436">
        <f>D67</f>
        <v>0</v>
      </c>
      <c r="H67" s="364">
        <f t="shared" si="11"/>
        <v>0</v>
      </c>
    </row>
    <row r="68" spans="1:8" ht="13.5" customHeight="1" x14ac:dyDescent="0.25">
      <c r="A68" s="762" t="s">
        <v>672</v>
      </c>
      <c r="B68" s="763"/>
      <c r="C68" s="763"/>
      <c r="D68" s="764"/>
      <c r="E68" s="351">
        <f>SUM(E56:E67)</f>
        <v>0.45500000000000002</v>
      </c>
      <c r="F68" s="308"/>
      <c r="G68" s="352"/>
      <c r="H68" s="353">
        <f>SUM(H56:H67)</f>
        <v>2415.4549999999999</v>
      </c>
    </row>
    <row r="69" spans="1:8" ht="13.5" customHeight="1" x14ac:dyDescent="0.25">
      <c r="A69" s="762" t="s">
        <v>673</v>
      </c>
      <c r="B69" s="763"/>
      <c r="C69" s="763"/>
      <c r="D69" s="764"/>
      <c r="E69" s="351">
        <f>D10</f>
        <v>0</v>
      </c>
      <c r="F69" s="228"/>
      <c r="G69" s="229"/>
      <c r="H69" s="353">
        <f>D16</f>
        <v>0</v>
      </c>
    </row>
    <row r="70" spans="1:8" s="68" customFormat="1" ht="13.5" customHeight="1" x14ac:dyDescent="0.2">
      <c r="A70" s="765" t="s">
        <v>674</v>
      </c>
      <c r="B70" s="766"/>
      <c r="C70" s="766"/>
      <c r="D70" s="767"/>
      <c r="E70" s="354" t="str">
        <f>IF(E68&lt;&gt;0,IF(E69&gt;=E68,"Ja","Nein"),)</f>
        <v>Nein</v>
      </c>
      <c r="F70" s="355"/>
      <c r="G70" s="355"/>
      <c r="H70" s="356" t="str">
        <f>IF(H68&lt;&gt;0,IF(H69&gt;=H68,"Ja","Nein"),)</f>
        <v>Nein</v>
      </c>
    </row>
    <row r="71" spans="1:8" ht="4.5" customHeight="1" x14ac:dyDescent="0.25">
      <c r="A71" s="365"/>
      <c r="B71" s="67"/>
      <c r="C71" s="67"/>
      <c r="D71" s="67"/>
      <c r="E71" s="366"/>
      <c r="F71" s="67"/>
      <c r="G71" s="67"/>
      <c r="H71" s="367"/>
    </row>
    <row r="72" spans="1:8" ht="18.75" customHeight="1" x14ac:dyDescent="0.25">
      <c r="A72" s="377" t="s">
        <v>675</v>
      </c>
      <c r="B72" s="378"/>
      <c r="C72" s="371"/>
      <c r="D72" s="372"/>
      <c r="E72" s="372" t="s">
        <v>655</v>
      </c>
      <c r="F72" s="372" t="s">
        <v>682</v>
      </c>
      <c r="G72" s="369" t="s">
        <v>676</v>
      </c>
      <c r="H72" s="375"/>
    </row>
    <row r="73" spans="1:8" ht="18.75" customHeight="1" thickBot="1" x14ac:dyDescent="0.3">
      <c r="A73" s="379"/>
      <c r="B73" s="380"/>
      <c r="C73" s="373" t="s">
        <v>677</v>
      </c>
      <c r="D73" s="374"/>
      <c r="E73" s="632">
        <f>H46</f>
        <v>210.13</v>
      </c>
      <c r="F73" s="437">
        <f>Investitionskonzept!F13</f>
        <v>157</v>
      </c>
      <c r="G73" s="370">
        <f>IF(AND(F73&gt;0,E73&gt;0),E73/F73,"")</f>
        <v>1.3384076433121019</v>
      </c>
      <c r="H73" s="376"/>
    </row>
    <row r="74" spans="1:8" ht="13.5" customHeight="1" x14ac:dyDescent="0.25">
      <c r="A74" s="368" t="s">
        <v>678</v>
      </c>
    </row>
    <row r="75" spans="1:8" x14ac:dyDescent="0.25">
      <c r="A75" s="368" t="s">
        <v>679</v>
      </c>
      <c r="E75" s="64"/>
    </row>
    <row r="76" spans="1:8" x14ac:dyDescent="0.25">
      <c r="A76" s="368" t="s">
        <v>680</v>
      </c>
    </row>
    <row r="77" spans="1:8" x14ac:dyDescent="0.25">
      <c r="A77" s="368" t="s">
        <v>681</v>
      </c>
    </row>
    <row r="78" spans="1:8" x14ac:dyDescent="0.25">
      <c r="A78" s="59" t="s">
        <v>877</v>
      </c>
    </row>
    <row r="79" spans="1:8" x14ac:dyDescent="0.25">
      <c r="A79" s="784" t="s">
        <v>878</v>
      </c>
      <c r="B79" s="784"/>
      <c r="C79" s="784"/>
    </row>
    <row r="80" spans="1:8" x14ac:dyDescent="0.25">
      <c r="A80" s="368"/>
    </row>
  </sheetData>
  <sheetProtection password="C2E6" sheet="1" objects="1" scenarios="1"/>
  <mergeCells count="58">
    <mergeCell ref="F18:H18"/>
    <mergeCell ref="A25:B25"/>
    <mergeCell ref="A26:B26"/>
    <mergeCell ref="F5:H16"/>
    <mergeCell ref="A9:C9"/>
    <mergeCell ref="A10:C10"/>
    <mergeCell ref="A20:B20"/>
    <mergeCell ref="A21:B21"/>
    <mergeCell ref="A12:C12"/>
    <mergeCell ref="A13:C13"/>
    <mergeCell ref="A14:C14"/>
    <mergeCell ref="A15:C15"/>
    <mergeCell ref="A2:H2"/>
    <mergeCell ref="A5:C5"/>
    <mergeCell ref="A6:C6"/>
    <mergeCell ref="A7:C7"/>
    <mergeCell ref="A8:C8"/>
    <mergeCell ref="A3:A4"/>
    <mergeCell ref="B3:H4"/>
    <mergeCell ref="A79:C79"/>
    <mergeCell ref="A27:B27"/>
    <mergeCell ref="A16:C16"/>
    <mergeCell ref="A18:B19"/>
    <mergeCell ref="C18:E18"/>
    <mergeCell ref="A22:B22"/>
    <mergeCell ref="A23:B23"/>
    <mergeCell ref="A24:B24"/>
    <mergeCell ref="A62:B62"/>
    <mergeCell ref="A42:B42"/>
    <mergeCell ref="A43:B43"/>
    <mergeCell ref="A44:B44"/>
    <mergeCell ref="A45:B45"/>
    <mergeCell ref="A46:B46"/>
    <mergeCell ref="A64:B64"/>
    <mergeCell ref="A65:B65"/>
    <mergeCell ref="A41:B41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68:D68"/>
    <mergeCell ref="A69:D69"/>
    <mergeCell ref="A70:D70"/>
    <mergeCell ref="F48:H48"/>
    <mergeCell ref="A53:D53"/>
    <mergeCell ref="A54:D54"/>
    <mergeCell ref="A55:B55"/>
    <mergeCell ref="A61:B61"/>
    <mergeCell ref="C48:E48"/>
  </mergeCells>
  <dataValidations count="3">
    <dataValidation allowBlank="1" showErrorMessage="1" sqref="D67 G67"/>
    <dataValidation type="list" allowBlank="1" showInputMessage="1" showErrorMessage="1" sqref="G63:G65">
      <formula1>#REF!</formula1>
    </dataValidation>
    <dataValidation type="list" allowBlank="1" showInputMessage="1" showErrorMessage="1" sqref="A64:B65 D60:D62 G60:G62 A61:B62">
      <formula1>#REF!</formula1>
    </dataValidation>
  </dataValidations>
  <printOptions horizontalCentered="1"/>
  <pageMargins left="0.51181102362204722" right="0.51181102362204722" top="0.39370078740157483" bottom="0.39370078740157483" header="0.31496062992125984" footer="0.31496062992125984"/>
  <pageSetup paperSize="9" scale="80" orientation="portrait" r:id="rId1"/>
  <ignoredErrors>
    <ignoredError sqref="C66:C67 C57:C58 F66:G67 F63 F56:F60 G58 F52:G52 F50:F51 C51:C52 F43:G44 F20:G31 F34:G36 G32 C60 F38 F33 F39:F41" unlockedFormula="1"/>
    <ignoredError sqref="E42 H42 H30 E30" formula="1"/>
    <ignoredError sqref="F32" formula="1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</sheetPr>
  <dimension ref="A1:AE75"/>
  <sheetViews>
    <sheetView showZeros="0" zoomScaleNormal="100" workbookViewId="0">
      <pane ySplit="3" topLeftCell="A4" activePane="bottomLeft" state="frozen"/>
      <selection pane="bottomLeft" activeCell="S29" sqref="S29"/>
    </sheetView>
  </sheetViews>
  <sheetFormatPr baseColWidth="10" defaultColWidth="11.42578125" defaultRowHeight="12" x14ac:dyDescent="0.2"/>
  <cols>
    <col min="1" max="1" width="3.42578125" style="196" customWidth="1"/>
    <col min="2" max="2" width="18.28515625" style="196" customWidth="1"/>
    <col min="3" max="3" width="7.7109375" style="196" customWidth="1"/>
    <col min="4" max="6" width="8.85546875" style="196" customWidth="1"/>
    <col min="7" max="7" width="9" style="196" customWidth="1"/>
    <col min="8" max="8" width="8.7109375" style="196" customWidth="1"/>
    <col min="9" max="10" width="8.85546875" style="196" customWidth="1"/>
    <col min="11" max="11" width="9" style="196" customWidth="1"/>
    <col min="12" max="12" width="13.28515625" style="196" customWidth="1"/>
    <col min="13" max="14" width="2.7109375" style="196" customWidth="1"/>
    <col min="15" max="15" width="7.7109375" style="466" customWidth="1"/>
    <col min="16" max="16" width="25.7109375" style="466" customWidth="1"/>
    <col min="17" max="21" width="10.140625" style="466" customWidth="1"/>
    <col min="22" max="23" width="8.7109375" style="466" customWidth="1"/>
    <col min="24" max="25" width="2.7109375" style="466" customWidth="1"/>
    <col min="26" max="26" width="7.7109375" style="466" customWidth="1"/>
    <col min="27" max="27" width="25.7109375" style="466" customWidth="1"/>
    <col min="28" max="31" width="10.140625" style="466" customWidth="1"/>
    <col min="32" max="16384" width="11.42578125" style="196"/>
  </cols>
  <sheetData>
    <row r="1" spans="1:31" s="472" customFormat="1" ht="15" customHeight="1" thickBot="1" x14ac:dyDescent="0.3">
      <c r="A1" s="599" t="s">
        <v>855</v>
      </c>
      <c r="B1" s="600"/>
      <c r="C1" s="600"/>
      <c r="D1" s="600"/>
      <c r="E1" s="600"/>
      <c r="F1" s="600"/>
      <c r="G1" s="600"/>
      <c r="H1" s="600"/>
      <c r="I1" s="600"/>
      <c r="J1" s="600"/>
      <c r="K1" s="601"/>
      <c r="L1" s="471"/>
      <c r="M1" s="598" t="s">
        <v>853</v>
      </c>
      <c r="N1" s="503"/>
      <c r="O1" s="503"/>
      <c r="P1" s="504"/>
      <c r="Q1" s="505"/>
      <c r="R1" s="506"/>
      <c r="S1" s="506"/>
      <c r="T1" s="506"/>
      <c r="U1" s="507"/>
      <c r="V1" s="989" t="s">
        <v>858</v>
      </c>
      <c r="W1" s="990"/>
      <c r="X1" s="599" t="s">
        <v>854</v>
      </c>
      <c r="Y1" s="602"/>
      <c r="Z1" s="602"/>
      <c r="AA1" s="602"/>
      <c r="AB1" s="505"/>
      <c r="AC1" s="603"/>
      <c r="AD1" s="603"/>
      <c r="AE1" s="604"/>
    </row>
    <row r="2" spans="1:31" ht="15" x14ac:dyDescent="0.25">
      <c r="A2" s="467">
        <v>1</v>
      </c>
      <c r="B2" s="468" t="s">
        <v>769</v>
      </c>
      <c r="C2" s="468"/>
      <c r="D2" s="469"/>
      <c r="E2" s="860" t="s">
        <v>770</v>
      </c>
      <c r="F2" s="861" t="str">
        <f>CONCATENATE("IST (t) ", A2)</f>
        <v>IST (t) 1</v>
      </c>
      <c r="G2" s="470"/>
      <c r="H2" s="862" t="s">
        <v>771</v>
      </c>
      <c r="I2" s="863" t="str">
        <f>CONCATENATE("ZIEL (t) ", E2)</f>
        <v>ZIEL (t) IST</v>
      </c>
      <c r="J2" s="863" t="str">
        <f>CONCATENATE("ZIEL (t) ", F2)</f>
        <v>ZIEL (t) IST (t) 1</v>
      </c>
      <c r="K2" s="864" t="str">
        <f>CONCATENATE("ZIEL (t) ", G2)</f>
        <v xml:space="preserve">ZIEL (t) </v>
      </c>
      <c r="L2" s="466"/>
      <c r="M2" s="508"/>
      <c r="N2" s="509"/>
      <c r="O2" s="509"/>
      <c r="P2" s="509"/>
      <c r="Q2" s="510" t="s">
        <v>799</v>
      </c>
      <c r="R2" s="511"/>
      <c r="S2" s="511"/>
      <c r="T2" s="511"/>
      <c r="U2" s="512"/>
      <c r="V2" s="989"/>
      <c r="W2" s="990"/>
      <c r="X2" s="544"/>
      <c r="Y2" s="545"/>
      <c r="Z2" s="545"/>
      <c r="AA2" s="545"/>
      <c r="AB2" s="546" t="s">
        <v>799</v>
      </c>
      <c r="AC2" s="547"/>
      <c r="AD2" s="547"/>
      <c r="AE2" s="548"/>
    </row>
    <row r="3" spans="1:31" ht="36" customHeight="1" x14ac:dyDescent="0.2">
      <c r="A3" s="467">
        <v>2</v>
      </c>
      <c r="B3" s="473" t="s">
        <v>772</v>
      </c>
      <c r="C3" s="474" t="s">
        <v>773</v>
      </c>
      <c r="D3" s="475" t="s">
        <v>774</v>
      </c>
      <c r="E3" s="476" t="s">
        <v>775</v>
      </c>
      <c r="F3" s="477" t="s">
        <v>776</v>
      </c>
      <c r="G3" s="477" t="s">
        <v>777</v>
      </c>
      <c r="H3" s="475" t="s">
        <v>774</v>
      </c>
      <c r="I3" s="476" t="s">
        <v>775</v>
      </c>
      <c r="J3" s="477" t="s">
        <v>776</v>
      </c>
      <c r="K3" s="478" t="s">
        <v>777</v>
      </c>
      <c r="L3" s="466"/>
      <c r="M3" s="865" t="s">
        <v>683</v>
      </c>
      <c r="N3" s="866"/>
      <c r="O3" s="866"/>
      <c r="P3" s="867" t="str">
        <f>Investitionskonzept!B6</f>
        <v>Hans Testmann, Im Hasental 10, 55222 Musterhausen</v>
      </c>
      <c r="Q3" s="867"/>
      <c r="R3" s="867"/>
      <c r="S3" s="867"/>
      <c r="T3" s="867"/>
      <c r="U3" s="868"/>
      <c r="V3" s="989"/>
      <c r="W3" s="990"/>
      <c r="X3" s="606" t="s">
        <v>856</v>
      </c>
      <c r="Y3" s="607"/>
      <c r="Z3" s="607"/>
      <c r="AA3" s="819" t="str">
        <f>Investitionskonzept!B6</f>
        <v>Hans Testmann, Im Hasental 10, 55222 Musterhausen</v>
      </c>
      <c r="AB3" s="819"/>
      <c r="AC3" s="819"/>
      <c r="AD3" s="819"/>
      <c r="AE3" s="820"/>
    </row>
    <row r="4" spans="1:31" ht="15" customHeight="1" x14ac:dyDescent="0.2">
      <c r="A4" s="467">
        <v>3</v>
      </c>
      <c r="B4" s="573"/>
      <c r="C4" s="574"/>
      <c r="D4" s="575"/>
      <c r="E4" s="576"/>
      <c r="F4" s="577"/>
      <c r="G4" s="479">
        <f>+D4*F4</f>
        <v>0</v>
      </c>
      <c r="H4" s="575">
        <f>+D4</f>
        <v>0</v>
      </c>
      <c r="I4" s="577">
        <f t="shared" ref="I4:J9" si="0">+E4</f>
        <v>0</v>
      </c>
      <c r="J4" s="577">
        <f>+F4</f>
        <v>0</v>
      </c>
      <c r="K4" s="480">
        <f>+H4*J4</f>
        <v>0</v>
      </c>
      <c r="L4" s="466"/>
      <c r="M4" s="869"/>
      <c r="N4" s="870"/>
      <c r="O4" s="870"/>
      <c r="P4" s="618"/>
      <c r="Q4" s="889" t="s">
        <v>859</v>
      </c>
      <c r="R4" s="889"/>
      <c r="S4" s="889"/>
      <c r="T4" s="889"/>
      <c r="U4" s="619"/>
      <c r="X4" s="933">
        <v>0</v>
      </c>
      <c r="Y4" s="934"/>
      <c r="Z4" s="934"/>
      <c r="AA4" s="934"/>
      <c r="AB4" s="948" t="s">
        <v>859</v>
      </c>
      <c r="AC4" s="948"/>
      <c r="AD4" s="948"/>
      <c r="AE4" s="549"/>
    </row>
    <row r="5" spans="1:31" x14ac:dyDescent="0.2">
      <c r="A5" s="467">
        <v>4</v>
      </c>
      <c r="B5" s="573"/>
      <c r="C5" s="574"/>
      <c r="D5" s="575"/>
      <c r="E5" s="577"/>
      <c r="F5" s="577"/>
      <c r="G5" s="479">
        <f t="shared" ref="G5:G32" si="1">+D5*F5</f>
        <v>0</v>
      </c>
      <c r="H5" s="575">
        <f>+D5</f>
        <v>0</v>
      </c>
      <c r="I5" s="577">
        <f t="shared" si="0"/>
        <v>0</v>
      </c>
      <c r="J5" s="577">
        <f t="shared" si="0"/>
        <v>0</v>
      </c>
      <c r="K5" s="480">
        <f t="shared" ref="K5:K32" si="2">+H5*J5</f>
        <v>0</v>
      </c>
      <c r="L5" s="466"/>
      <c r="M5" s="513">
        <v>1</v>
      </c>
      <c r="N5" s="514"/>
      <c r="O5" s="991" t="s">
        <v>800</v>
      </c>
      <c r="P5" s="992"/>
      <c r="Q5" s="614"/>
      <c r="R5" s="615"/>
      <c r="S5" s="615"/>
      <c r="T5" s="615"/>
      <c r="U5" s="596" t="s">
        <v>801</v>
      </c>
      <c r="X5" s="550">
        <v>1</v>
      </c>
      <c r="Y5" s="551"/>
      <c r="Z5" s="991" t="s">
        <v>800</v>
      </c>
      <c r="AA5" s="992"/>
      <c r="AB5" s="612" t="s">
        <v>880</v>
      </c>
      <c r="AC5" s="613"/>
      <c r="AD5" s="613"/>
      <c r="AE5" s="595" t="s">
        <v>852</v>
      </c>
    </row>
    <row r="6" spans="1:31" x14ac:dyDescent="0.2">
      <c r="A6" s="467">
        <v>5</v>
      </c>
      <c r="B6" s="573"/>
      <c r="C6" s="574"/>
      <c r="D6" s="575"/>
      <c r="E6" s="577"/>
      <c r="F6" s="577"/>
      <c r="G6" s="479">
        <f t="shared" si="1"/>
        <v>0</v>
      </c>
      <c r="H6" s="575">
        <f t="shared" ref="H6:H9" si="3">+D6</f>
        <v>0</v>
      </c>
      <c r="I6" s="577">
        <f t="shared" si="0"/>
        <v>0</v>
      </c>
      <c r="J6" s="577">
        <f t="shared" si="0"/>
        <v>0</v>
      </c>
      <c r="K6" s="480">
        <f t="shared" si="2"/>
        <v>0</v>
      </c>
      <c r="L6" s="466"/>
      <c r="M6" s="515">
        <f t="shared" ref="M6:M57" si="4">M5+1</f>
        <v>2</v>
      </c>
      <c r="N6" s="516"/>
      <c r="O6" s="993"/>
      <c r="P6" s="994"/>
      <c r="Q6" s="871" t="s">
        <v>14</v>
      </c>
      <c r="R6" s="872"/>
      <c r="S6" s="872"/>
      <c r="T6" s="872"/>
      <c r="U6" s="873"/>
      <c r="X6" s="552">
        <f t="shared" ref="X6:X57" si="5">X5+1</f>
        <v>2</v>
      </c>
      <c r="Y6" s="516"/>
      <c r="Z6" s="993"/>
      <c r="AA6" s="994"/>
      <c r="AB6" s="871" t="s">
        <v>14</v>
      </c>
      <c r="AC6" s="872"/>
      <c r="AD6" s="872"/>
      <c r="AE6" s="873"/>
    </row>
    <row r="7" spans="1:31" ht="12" customHeight="1" x14ac:dyDescent="0.2">
      <c r="A7" s="467">
        <v>6</v>
      </c>
      <c r="B7" s="573"/>
      <c r="C7" s="574"/>
      <c r="D7" s="575"/>
      <c r="E7" s="577"/>
      <c r="F7" s="577"/>
      <c r="G7" s="479">
        <f t="shared" si="1"/>
        <v>0</v>
      </c>
      <c r="H7" s="575">
        <f t="shared" si="3"/>
        <v>0</v>
      </c>
      <c r="I7" s="577">
        <f t="shared" si="0"/>
        <v>0</v>
      </c>
      <c r="J7" s="577">
        <f t="shared" si="0"/>
        <v>0</v>
      </c>
      <c r="K7" s="480">
        <f t="shared" si="2"/>
        <v>0</v>
      </c>
      <c r="L7" s="466"/>
      <c r="M7" s="515">
        <f t="shared" si="4"/>
        <v>3</v>
      </c>
      <c r="N7" s="874" t="s">
        <v>802</v>
      </c>
      <c r="O7" s="877" t="s">
        <v>803</v>
      </c>
      <c r="P7" s="878"/>
      <c r="Q7" s="584"/>
      <c r="R7" s="584"/>
      <c r="S7" s="584">
        <v>0</v>
      </c>
      <c r="T7" s="584">
        <v>0</v>
      </c>
      <c r="U7" s="543">
        <f>SUM(Q7:T7)</f>
        <v>0</v>
      </c>
      <c r="X7" s="552">
        <f t="shared" si="5"/>
        <v>3</v>
      </c>
      <c r="Y7" s="935" t="s">
        <v>802</v>
      </c>
      <c r="Z7" s="938" t="s">
        <v>803</v>
      </c>
      <c r="AA7" s="939"/>
      <c r="AB7" s="584">
        <v>250000</v>
      </c>
      <c r="AC7" s="584"/>
      <c r="AD7" s="584"/>
      <c r="AE7" s="605">
        <f>IF(AND(AB$5&lt;&gt;0,AC$5=0,AD$5=0),AB7,IF(AND(AB$5&lt;&gt;0,AC$5&lt;&gt;0,AD$5=0),(AB7+AC7)/2,IF(AND(AB$5&lt;&gt;0,AC$5&lt;&gt;0,AD$5&lt;&gt;0),(AB7+AC7+AD7)/3,IF(AND(AB$5=0,AC$5&lt;&gt;0,AD$5&lt;&gt;0),(AC7+AD7)/2,IF(AND(AB$5&lt;&gt;0,AC$5=0,AD$5&lt;&gt;0),(AB7+AD7)/2,IF(AND(AB$5=0,AC$5&lt;&gt;0,AD$5=0),AC7,IF(AND(AB$5=0,AC$5=0,AD$5&lt;&gt;0),AD7,0)))))))</f>
        <v>250000</v>
      </c>
    </row>
    <row r="8" spans="1:31" ht="12" customHeight="1" x14ac:dyDescent="0.2">
      <c r="A8" s="467">
        <v>7</v>
      </c>
      <c r="B8" s="573"/>
      <c r="C8" s="574"/>
      <c r="D8" s="575"/>
      <c r="E8" s="577"/>
      <c r="F8" s="577"/>
      <c r="G8" s="479">
        <f t="shared" si="1"/>
        <v>0</v>
      </c>
      <c r="H8" s="575">
        <f t="shared" si="3"/>
        <v>0</v>
      </c>
      <c r="I8" s="577">
        <f t="shared" si="0"/>
        <v>0</v>
      </c>
      <c r="J8" s="577">
        <f t="shared" si="0"/>
        <v>0</v>
      </c>
      <c r="K8" s="480">
        <f t="shared" si="2"/>
        <v>0</v>
      </c>
      <c r="L8" s="466"/>
      <c r="M8" s="515">
        <f t="shared" si="4"/>
        <v>4</v>
      </c>
      <c r="N8" s="875"/>
      <c r="O8" s="879" t="s">
        <v>577</v>
      </c>
      <c r="P8" s="880"/>
      <c r="Q8" s="585"/>
      <c r="R8" s="585"/>
      <c r="S8" s="585"/>
      <c r="T8" s="585"/>
      <c r="U8" s="543">
        <f t="shared" ref="U8:U44" si="6">SUM(Q8:T8)</f>
        <v>0</v>
      </c>
      <c r="X8" s="552">
        <f t="shared" si="5"/>
        <v>4</v>
      </c>
      <c r="Y8" s="936"/>
      <c r="Z8" s="879" t="s">
        <v>577</v>
      </c>
      <c r="AA8" s="880"/>
      <c r="AB8" s="585">
        <v>0</v>
      </c>
      <c r="AC8" s="585">
        <v>0</v>
      </c>
      <c r="AD8" s="585">
        <v>0</v>
      </c>
      <c r="AE8" s="605">
        <f t="shared" ref="AE8:AE52" si="7">IF(AND(AB$5&lt;&gt;0,AC$5=0,AD$5=0),AB8,IF(AND(AB$5&lt;&gt;0,AC$5&lt;&gt;0,AD$5=0),(AB8+AC8)/2,IF(AND(AB$5&lt;&gt;0,AC$5&lt;&gt;0,AD$5&lt;&gt;0),(AB8+AC8+AD8)/3,IF(AND(AB$5=0,AC$5&lt;&gt;0,AD$5&lt;&gt;0),(AC8+AD8)/2,IF(AND(AB$5&lt;&gt;0,AC$5=0,AD$5&lt;&gt;0),(AB8+AD8)/2,IF(AND(AB$5=0,AC$5&lt;&gt;0,AD$5=0),AC8,IF(AND(AB$5=0,AC$5=0,AD$5&lt;&gt;0),AD8,0)))))))</f>
        <v>0</v>
      </c>
    </row>
    <row r="9" spans="1:31" ht="13.5" customHeight="1" x14ac:dyDescent="0.2">
      <c r="A9" s="467">
        <v>8</v>
      </c>
      <c r="B9" s="573"/>
      <c r="C9" s="574"/>
      <c r="D9" s="575"/>
      <c r="E9" s="577"/>
      <c r="F9" s="577"/>
      <c r="G9" s="479">
        <f t="shared" si="1"/>
        <v>0</v>
      </c>
      <c r="H9" s="575">
        <f t="shared" si="3"/>
        <v>0</v>
      </c>
      <c r="I9" s="577">
        <f t="shared" si="0"/>
        <v>0</v>
      </c>
      <c r="J9" s="577">
        <f t="shared" si="0"/>
        <v>0</v>
      </c>
      <c r="K9" s="480">
        <f t="shared" si="2"/>
        <v>0</v>
      </c>
      <c r="L9" s="466"/>
      <c r="M9" s="515">
        <f t="shared" si="4"/>
        <v>5</v>
      </c>
      <c r="N9" s="875"/>
      <c r="O9" s="881" t="s">
        <v>804</v>
      </c>
      <c r="P9" s="882"/>
      <c r="Q9" s="585"/>
      <c r="R9" s="585">
        <v>0</v>
      </c>
      <c r="S9" s="585">
        <v>0</v>
      </c>
      <c r="T9" s="585">
        <v>0</v>
      </c>
      <c r="U9" s="543">
        <f t="shared" si="6"/>
        <v>0</v>
      </c>
      <c r="X9" s="552">
        <f t="shared" si="5"/>
        <v>5</v>
      </c>
      <c r="Y9" s="936"/>
      <c r="Z9" s="940" t="s">
        <v>804</v>
      </c>
      <c r="AA9" s="941"/>
      <c r="AB9" s="585">
        <v>500000</v>
      </c>
      <c r="AC9" s="585"/>
      <c r="AD9" s="585">
        <v>0</v>
      </c>
      <c r="AE9" s="605">
        <f t="shared" si="7"/>
        <v>500000</v>
      </c>
    </row>
    <row r="10" spans="1:31" x14ac:dyDescent="0.2">
      <c r="A10" s="467">
        <v>9</v>
      </c>
      <c r="B10" s="825" t="s">
        <v>778</v>
      </c>
      <c r="C10" s="826"/>
      <c r="D10" s="826"/>
      <c r="E10" s="826"/>
      <c r="F10" s="826"/>
      <c r="G10" s="826"/>
      <c r="H10" s="826"/>
      <c r="I10" s="826"/>
      <c r="J10" s="826"/>
      <c r="K10" s="827"/>
      <c r="L10" s="466"/>
      <c r="M10" s="515">
        <f t="shared" si="4"/>
        <v>6</v>
      </c>
      <c r="N10" s="875"/>
      <c r="O10" s="879" t="s">
        <v>577</v>
      </c>
      <c r="P10" s="880"/>
      <c r="Q10" s="585"/>
      <c r="R10" s="585">
        <v>0</v>
      </c>
      <c r="S10" s="585">
        <v>0</v>
      </c>
      <c r="T10" s="585">
        <v>0</v>
      </c>
      <c r="U10" s="543">
        <f t="shared" si="6"/>
        <v>0</v>
      </c>
      <c r="X10" s="552">
        <f t="shared" si="5"/>
        <v>6</v>
      </c>
      <c r="Y10" s="936"/>
      <c r="Z10" s="879" t="s">
        <v>577</v>
      </c>
      <c r="AA10" s="880"/>
      <c r="AB10" s="585"/>
      <c r="AC10" s="585">
        <v>0</v>
      </c>
      <c r="AD10" s="585">
        <v>0</v>
      </c>
      <c r="AE10" s="605">
        <f t="shared" si="7"/>
        <v>0</v>
      </c>
    </row>
    <row r="11" spans="1:31" x14ac:dyDescent="0.2">
      <c r="A11" s="467">
        <v>10</v>
      </c>
      <c r="B11" s="573" t="s">
        <v>248</v>
      </c>
      <c r="C11" s="574"/>
      <c r="D11" s="575">
        <v>20</v>
      </c>
      <c r="E11" s="577"/>
      <c r="F11" s="577">
        <v>10</v>
      </c>
      <c r="G11" s="479">
        <f t="shared" si="1"/>
        <v>200</v>
      </c>
      <c r="H11" s="575">
        <v>25</v>
      </c>
      <c r="I11" s="577">
        <f t="shared" ref="H11:J17" si="8">+E11</f>
        <v>0</v>
      </c>
      <c r="J11" s="577">
        <f t="shared" si="8"/>
        <v>10</v>
      </c>
      <c r="K11" s="480">
        <f t="shared" si="2"/>
        <v>250</v>
      </c>
      <c r="L11" s="466"/>
      <c r="M11" s="515">
        <f t="shared" si="4"/>
        <v>7</v>
      </c>
      <c r="N11" s="875"/>
      <c r="O11" s="881" t="s">
        <v>805</v>
      </c>
      <c r="P11" s="882"/>
      <c r="Q11" s="585"/>
      <c r="R11" s="585">
        <v>0</v>
      </c>
      <c r="S11" s="585">
        <v>0</v>
      </c>
      <c r="T11" s="585">
        <v>0</v>
      </c>
      <c r="U11" s="543">
        <f t="shared" si="6"/>
        <v>0</v>
      </c>
      <c r="X11" s="552">
        <f t="shared" si="5"/>
        <v>7</v>
      </c>
      <c r="Y11" s="936"/>
      <c r="Z11" s="940" t="s">
        <v>805</v>
      </c>
      <c r="AA11" s="941"/>
      <c r="AB11" s="585">
        <v>0</v>
      </c>
      <c r="AC11" s="585">
        <v>0</v>
      </c>
      <c r="AD11" s="585">
        <v>0</v>
      </c>
      <c r="AE11" s="605">
        <f t="shared" si="7"/>
        <v>0</v>
      </c>
    </row>
    <row r="12" spans="1:31" x14ac:dyDescent="0.2">
      <c r="A12" s="467">
        <v>11</v>
      </c>
      <c r="B12" s="573" t="s">
        <v>250</v>
      </c>
      <c r="C12" s="574"/>
      <c r="D12" s="575">
        <v>20</v>
      </c>
      <c r="E12" s="577"/>
      <c r="F12" s="577">
        <v>10</v>
      </c>
      <c r="G12" s="479">
        <f t="shared" si="1"/>
        <v>200</v>
      </c>
      <c r="H12" s="575">
        <f t="shared" si="8"/>
        <v>20</v>
      </c>
      <c r="I12" s="577">
        <f t="shared" si="8"/>
        <v>0</v>
      </c>
      <c r="J12" s="577">
        <f t="shared" si="8"/>
        <v>10</v>
      </c>
      <c r="K12" s="480">
        <f t="shared" si="2"/>
        <v>200</v>
      </c>
      <c r="L12" s="466"/>
      <c r="M12" s="515">
        <f t="shared" si="4"/>
        <v>8</v>
      </c>
      <c r="N12" s="875"/>
      <c r="O12" s="879" t="s">
        <v>577</v>
      </c>
      <c r="P12" s="880"/>
      <c r="Q12" s="585">
        <v>0</v>
      </c>
      <c r="R12" s="585">
        <v>0</v>
      </c>
      <c r="S12" s="585">
        <v>0</v>
      </c>
      <c r="T12" s="585">
        <v>0</v>
      </c>
      <c r="U12" s="543">
        <f t="shared" si="6"/>
        <v>0</v>
      </c>
      <c r="X12" s="552">
        <f t="shared" si="5"/>
        <v>8</v>
      </c>
      <c r="Y12" s="936"/>
      <c r="Z12" s="879" t="s">
        <v>577</v>
      </c>
      <c r="AA12" s="880"/>
      <c r="AB12" s="585">
        <v>0</v>
      </c>
      <c r="AC12" s="585">
        <v>0</v>
      </c>
      <c r="AD12" s="585">
        <v>0</v>
      </c>
      <c r="AE12" s="605">
        <f t="shared" si="7"/>
        <v>0</v>
      </c>
    </row>
    <row r="13" spans="1:31" x14ac:dyDescent="0.2">
      <c r="A13" s="467">
        <v>12</v>
      </c>
      <c r="B13" s="573" t="s">
        <v>882</v>
      </c>
      <c r="C13" s="578"/>
      <c r="D13" s="575">
        <v>20</v>
      </c>
      <c r="E13" s="577"/>
      <c r="F13" s="579">
        <v>12</v>
      </c>
      <c r="G13" s="479">
        <f t="shared" si="1"/>
        <v>240</v>
      </c>
      <c r="H13" s="575">
        <f t="shared" si="8"/>
        <v>20</v>
      </c>
      <c r="I13" s="583">
        <f t="shared" si="8"/>
        <v>0</v>
      </c>
      <c r="J13" s="579">
        <f t="shared" si="8"/>
        <v>12</v>
      </c>
      <c r="K13" s="480">
        <f t="shared" si="2"/>
        <v>240</v>
      </c>
      <c r="L13" s="466"/>
      <c r="M13" s="515">
        <f t="shared" si="4"/>
        <v>9</v>
      </c>
      <c r="N13" s="875"/>
      <c r="O13" s="883" t="s">
        <v>806</v>
      </c>
      <c r="P13" s="884"/>
      <c r="Q13" s="609">
        <f>SUM(Q7,Q9,Q11)</f>
        <v>0</v>
      </c>
      <c r="R13" s="609">
        <f t="shared" ref="R13:T13" si="9">SUM(R7,R9,R11)</f>
        <v>0</v>
      </c>
      <c r="S13" s="609">
        <f t="shared" si="9"/>
        <v>0</v>
      </c>
      <c r="T13" s="609">
        <f t="shared" si="9"/>
        <v>0</v>
      </c>
      <c r="U13" s="543">
        <f t="shared" si="6"/>
        <v>0</v>
      </c>
      <c r="X13" s="552">
        <f t="shared" si="5"/>
        <v>9</v>
      </c>
      <c r="Y13" s="936"/>
      <c r="Z13" s="942" t="s">
        <v>806</v>
      </c>
      <c r="AA13" s="943"/>
      <c r="AB13" s="609">
        <f>SUM(AB7+AB9+AB11)</f>
        <v>750000</v>
      </c>
      <c r="AC13" s="609">
        <f t="shared" ref="AC13:AD13" si="10">SUM(AC7+AC9+AC11)</f>
        <v>0</v>
      </c>
      <c r="AD13" s="609">
        <f t="shared" si="10"/>
        <v>0</v>
      </c>
      <c r="AE13" s="605">
        <f t="shared" si="7"/>
        <v>750000</v>
      </c>
    </row>
    <row r="14" spans="1:31" x14ac:dyDescent="0.2">
      <c r="A14" s="467">
        <v>13</v>
      </c>
      <c r="B14" s="573" t="s">
        <v>883</v>
      </c>
      <c r="C14" s="580"/>
      <c r="D14" s="575">
        <v>15</v>
      </c>
      <c r="E14" s="577"/>
      <c r="F14" s="579">
        <v>10</v>
      </c>
      <c r="G14" s="479">
        <f t="shared" si="1"/>
        <v>150</v>
      </c>
      <c r="H14" s="575">
        <f t="shared" si="8"/>
        <v>15</v>
      </c>
      <c r="I14" s="583">
        <f t="shared" si="8"/>
        <v>0</v>
      </c>
      <c r="J14" s="579">
        <f t="shared" si="8"/>
        <v>10</v>
      </c>
      <c r="K14" s="480">
        <f t="shared" si="2"/>
        <v>150</v>
      </c>
      <c r="L14" s="466"/>
      <c r="M14" s="515">
        <f t="shared" si="4"/>
        <v>10</v>
      </c>
      <c r="N14" s="875"/>
      <c r="O14" s="883" t="s">
        <v>807</v>
      </c>
      <c r="P14" s="884"/>
      <c r="Q14" s="585">
        <v>0</v>
      </c>
      <c r="R14" s="585">
        <v>0</v>
      </c>
      <c r="S14" s="585">
        <v>0</v>
      </c>
      <c r="T14" s="585">
        <v>0</v>
      </c>
      <c r="U14" s="543">
        <f t="shared" si="6"/>
        <v>0</v>
      </c>
      <c r="X14" s="552">
        <f t="shared" si="5"/>
        <v>10</v>
      </c>
      <c r="Y14" s="936"/>
      <c r="Z14" s="942" t="s">
        <v>807</v>
      </c>
      <c r="AA14" s="943"/>
      <c r="AB14" s="585">
        <v>0</v>
      </c>
      <c r="AC14" s="585">
        <v>0</v>
      </c>
      <c r="AD14" s="585">
        <v>0</v>
      </c>
      <c r="AE14" s="605">
        <f t="shared" si="7"/>
        <v>0</v>
      </c>
    </row>
    <row r="15" spans="1:31" x14ac:dyDescent="0.2">
      <c r="A15" s="467">
        <v>14</v>
      </c>
      <c r="B15" s="573" t="s">
        <v>884</v>
      </c>
      <c r="C15" s="580"/>
      <c r="D15" s="575">
        <v>65</v>
      </c>
      <c r="E15" s="577"/>
      <c r="F15" s="579">
        <v>11</v>
      </c>
      <c r="G15" s="479">
        <f t="shared" si="1"/>
        <v>715</v>
      </c>
      <c r="H15" s="575">
        <f t="shared" si="8"/>
        <v>65</v>
      </c>
      <c r="I15" s="583">
        <f t="shared" si="8"/>
        <v>0</v>
      </c>
      <c r="J15" s="579">
        <f t="shared" si="8"/>
        <v>11</v>
      </c>
      <c r="K15" s="480">
        <f t="shared" si="2"/>
        <v>715</v>
      </c>
      <c r="L15" s="466"/>
      <c r="M15" s="515">
        <f t="shared" si="4"/>
        <v>11</v>
      </c>
      <c r="N15" s="875"/>
      <c r="O15" s="885" t="s">
        <v>808</v>
      </c>
      <c r="P15" s="886"/>
      <c r="Q15" s="585">
        <v>0</v>
      </c>
      <c r="R15" s="585">
        <v>0</v>
      </c>
      <c r="S15" s="585">
        <v>0</v>
      </c>
      <c r="T15" s="585">
        <v>0</v>
      </c>
      <c r="U15" s="543">
        <f t="shared" si="6"/>
        <v>0</v>
      </c>
      <c r="X15" s="552">
        <f t="shared" si="5"/>
        <v>11</v>
      </c>
      <c r="Y15" s="936"/>
      <c r="Z15" s="944" t="s">
        <v>808</v>
      </c>
      <c r="AA15" s="945"/>
      <c r="AB15" s="585">
        <v>0</v>
      </c>
      <c r="AC15" s="585">
        <v>0</v>
      </c>
      <c r="AD15" s="585">
        <v>0</v>
      </c>
      <c r="AE15" s="605">
        <f t="shared" si="7"/>
        <v>0</v>
      </c>
    </row>
    <row r="16" spans="1:31" x14ac:dyDescent="0.2">
      <c r="A16" s="467">
        <v>15</v>
      </c>
      <c r="B16" s="573" t="s">
        <v>885</v>
      </c>
      <c r="C16" s="580"/>
      <c r="D16" s="575">
        <v>12</v>
      </c>
      <c r="E16" s="577"/>
      <c r="F16" s="579">
        <v>10</v>
      </c>
      <c r="G16" s="479">
        <f t="shared" si="1"/>
        <v>120</v>
      </c>
      <c r="H16" s="575">
        <f t="shared" si="8"/>
        <v>12</v>
      </c>
      <c r="I16" s="583">
        <f t="shared" si="8"/>
        <v>0</v>
      </c>
      <c r="J16" s="579">
        <f t="shared" si="8"/>
        <v>10</v>
      </c>
      <c r="K16" s="480">
        <f t="shared" si="2"/>
        <v>120</v>
      </c>
      <c r="L16" s="466"/>
      <c r="M16" s="515">
        <f t="shared" si="4"/>
        <v>12</v>
      </c>
      <c r="N16" s="875"/>
      <c r="O16" s="883" t="s">
        <v>809</v>
      </c>
      <c r="P16" s="884"/>
      <c r="Q16" s="585"/>
      <c r="R16" s="585">
        <v>0</v>
      </c>
      <c r="S16" s="585">
        <v>0</v>
      </c>
      <c r="T16" s="585">
        <v>0</v>
      </c>
      <c r="U16" s="543">
        <f t="shared" si="6"/>
        <v>0</v>
      </c>
      <c r="X16" s="552">
        <f t="shared" si="5"/>
        <v>12</v>
      </c>
      <c r="Y16" s="936"/>
      <c r="Z16" s="942" t="s">
        <v>809</v>
      </c>
      <c r="AA16" s="943"/>
      <c r="AB16" s="585">
        <v>25000</v>
      </c>
      <c r="AC16" s="585">
        <v>0</v>
      </c>
      <c r="AD16" s="585">
        <v>0</v>
      </c>
      <c r="AE16" s="605">
        <f t="shared" si="7"/>
        <v>25000</v>
      </c>
    </row>
    <row r="17" spans="1:31" ht="15" customHeight="1" x14ac:dyDescent="0.2">
      <c r="A17" s="467">
        <v>16</v>
      </c>
      <c r="B17" s="573"/>
      <c r="C17" s="574"/>
      <c r="D17" s="575"/>
      <c r="E17" s="577"/>
      <c r="F17" s="579"/>
      <c r="G17" s="479">
        <f t="shared" si="1"/>
        <v>0</v>
      </c>
      <c r="H17" s="575">
        <f>+D17</f>
        <v>0</v>
      </c>
      <c r="I17" s="577">
        <f t="shared" si="8"/>
        <v>0</v>
      </c>
      <c r="J17" s="577">
        <f t="shared" si="8"/>
        <v>0</v>
      </c>
      <c r="K17" s="480">
        <f t="shared" si="2"/>
        <v>0</v>
      </c>
      <c r="L17" s="466"/>
      <c r="M17" s="515">
        <f t="shared" si="4"/>
        <v>13</v>
      </c>
      <c r="N17" s="876"/>
      <c r="O17" s="887" t="s">
        <v>810</v>
      </c>
      <c r="P17" s="888"/>
      <c r="Q17" s="586">
        <v>0</v>
      </c>
      <c r="R17" s="586">
        <v>0</v>
      </c>
      <c r="S17" s="586">
        <v>0</v>
      </c>
      <c r="T17" s="586">
        <v>0</v>
      </c>
      <c r="U17" s="518">
        <f t="shared" si="6"/>
        <v>0</v>
      </c>
      <c r="X17" s="552">
        <f t="shared" si="5"/>
        <v>13</v>
      </c>
      <c r="Y17" s="937"/>
      <c r="Z17" s="946" t="s">
        <v>810</v>
      </c>
      <c r="AA17" s="947"/>
      <c r="AB17" s="586">
        <v>0</v>
      </c>
      <c r="AC17" s="586">
        <v>0</v>
      </c>
      <c r="AD17" s="586">
        <v>0</v>
      </c>
      <c r="AE17" s="605">
        <f t="shared" si="7"/>
        <v>0</v>
      </c>
    </row>
    <row r="18" spans="1:31" ht="15" customHeight="1" x14ac:dyDescent="0.2">
      <c r="A18" s="467">
        <v>17</v>
      </c>
      <c r="B18" s="825" t="s">
        <v>779</v>
      </c>
      <c r="C18" s="826"/>
      <c r="D18" s="826"/>
      <c r="E18" s="826"/>
      <c r="F18" s="826"/>
      <c r="G18" s="826"/>
      <c r="H18" s="826"/>
      <c r="I18" s="826"/>
      <c r="J18" s="826"/>
      <c r="K18" s="827"/>
      <c r="L18" s="466"/>
      <c r="M18" s="515">
        <f t="shared" si="4"/>
        <v>14</v>
      </c>
      <c r="N18" s="851" t="s">
        <v>811</v>
      </c>
      <c r="O18" s="854" t="s">
        <v>812</v>
      </c>
      <c r="P18" s="855"/>
      <c r="Q18" s="585"/>
      <c r="R18" s="585">
        <v>0</v>
      </c>
      <c r="S18" s="585">
        <v>0</v>
      </c>
      <c r="T18" s="585">
        <v>0</v>
      </c>
      <c r="U18" s="543">
        <f t="shared" si="6"/>
        <v>0</v>
      </c>
      <c r="X18" s="552">
        <f t="shared" si="5"/>
        <v>14</v>
      </c>
      <c r="Y18" s="997" t="s">
        <v>811</v>
      </c>
      <c r="Z18" s="1000" t="s">
        <v>812</v>
      </c>
      <c r="AA18" s="1001"/>
      <c r="AB18" s="585">
        <v>545000</v>
      </c>
      <c r="AC18" s="585"/>
      <c r="AD18" s="585">
        <v>0</v>
      </c>
      <c r="AE18" s="605">
        <f t="shared" si="7"/>
        <v>545000</v>
      </c>
    </row>
    <row r="19" spans="1:31" x14ac:dyDescent="0.2">
      <c r="A19" s="467">
        <v>18</v>
      </c>
      <c r="B19" s="573" t="s">
        <v>886</v>
      </c>
      <c r="C19" s="574"/>
      <c r="D19" s="575">
        <v>120</v>
      </c>
      <c r="E19" s="577"/>
      <c r="F19" s="577">
        <v>10</v>
      </c>
      <c r="G19" s="479">
        <f t="shared" si="1"/>
        <v>1200</v>
      </c>
      <c r="H19" s="575">
        <f>+D19</f>
        <v>120</v>
      </c>
      <c r="I19" s="577">
        <f t="shared" ref="H19:J25" si="11">+E19</f>
        <v>0</v>
      </c>
      <c r="J19" s="577">
        <f t="shared" si="11"/>
        <v>10</v>
      </c>
      <c r="K19" s="480">
        <f t="shared" si="2"/>
        <v>1200</v>
      </c>
      <c r="L19" s="466"/>
      <c r="M19" s="515">
        <f t="shared" si="4"/>
        <v>15</v>
      </c>
      <c r="N19" s="852"/>
      <c r="O19" s="856" t="s">
        <v>813</v>
      </c>
      <c r="P19" s="857"/>
      <c r="Q19" s="585"/>
      <c r="R19" s="585">
        <v>0</v>
      </c>
      <c r="S19" s="585">
        <v>0</v>
      </c>
      <c r="T19" s="585">
        <v>0</v>
      </c>
      <c r="U19" s="543">
        <f t="shared" si="6"/>
        <v>0</v>
      </c>
      <c r="X19" s="552">
        <f t="shared" si="5"/>
        <v>15</v>
      </c>
      <c r="Y19" s="998"/>
      <c r="Z19" s="1002" t="s">
        <v>813</v>
      </c>
      <c r="AA19" s="1003"/>
      <c r="AB19" s="585"/>
      <c r="AC19" s="585">
        <v>0</v>
      </c>
      <c r="AD19" s="585">
        <v>0</v>
      </c>
      <c r="AE19" s="605">
        <f t="shared" si="7"/>
        <v>0</v>
      </c>
    </row>
    <row r="20" spans="1:31" ht="12" customHeight="1" x14ac:dyDescent="0.2">
      <c r="A20" s="467">
        <v>19</v>
      </c>
      <c r="B20" s="573" t="s">
        <v>887</v>
      </c>
      <c r="C20" s="574"/>
      <c r="D20" s="575">
        <v>140</v>
      </c>
      <c r="E20" s="577"/>
      <c r="F20" s="577">
        <v>28</v>
      </c>
      <c r="G20" s="479">
        <f t="shared" si="1"/>
        <v>3920</v>
      </c>
      <c r="H20" s="575">
        <f>+D20</f>
        <v>140</v>
      </c>
      <c r="I20" s="577">
        <f t="shared" si="11"/>
        <v>0</v>
      </c>
      <c r="J20" s="577">
        <f>+F20</f>
        <v>28</v>
      </c>
      <c r="K20" s="480">
        <f t="shared" si="2"/>
        <v>3920</v>
      </c>
      <c r="L20" s="466"/>
      <c r="M20" s="515">
        <f t="shared" si="4"/>
        <v>16</v>
      </c>
      <c r="N20" s="852"/>
      <c r="O20" s="858" t="s">
        <v>814</v>
      </c>
      <c r="P20" s="859"/>
      <c r="Q20" s="585">
        <v>0</v>
      </c>
      <c r="R20" s="585">
        <v>0</v>
      </c>
      <c r="S20" s="585">
        <v>0</v>
      </c>
      <c r="T20" s="585">
        <v>0</v>
      </c>
      <c r="U20" s="543">
        <f t="shared" si="6"/>
        <v>0</v>
      </c>
      <c r="X20" s="552">
        <f t="shared" si="5"/>
        <v>16</v>
      </c>
      <c r="Y20" s="998"/>
      <c r="Z20" s="1004" t="s">
        <v>814</v>
      </c>
      <c r="AA20" s="1005"/>
      <c r="AB20" s="585">
        <v>0</v>
      </c>
      <c r="AC20" s="585">
        <v>0</v>
      </c>
      <c r="AD20" s="585">
        <v>0</v>
      </c>
      <c r="AE20" s="605">
        <f t="shared" si="7"/>
        <v>0</v>
      </c>
    </row>
    <row r="21" spans="1:31" ht="12" customHeight="1" x14ac:dyDescent="0.2">
      <c r="A21" s="467">
        <v>20</v>
      </c>
      <c r="B21" s="573"/>
      <c r="C21" s="574"/>
      <c r="D21" s="575"/>
      <c r="E21" s="577"/>
      <c r="F21" s="577"/>
      <c r="G21" s="479">
        <f t="shared" si="1"/>
        <v>0</v>
      </c>
      <c r="H21" s="575">
        <f>+D21</f>
        <v>0</v>
      </c>
      <c r="I21" s="577">
        <f t="shared" si="11"/>
        <v>0</v>
      </c>
      <c r="J21" s="577">
        <f>+F21</f>
        <v>0</v>
      </c>
      <c r="K21" s="480">
        <f t="shared" si="2"/>
        <v>0</v>
      </c>
      <c r="L21" s="466"/>
      <c r="M21" s="515">
        <f t="shared" si="4"/>
        <v>17</v>
      </c>
      <c r="N21" s="852"/>
      <c r="O21" s="858" t="s">
        <v>815</v>
      </c>
      <c r="P21" s="859"/>
      <c r="Q21" s="585"/>
      <c r="R21" s="585">
        <v>0</v>
      </c>
      <c r="S21" s="585">
        <v>0</v>
      </c>
      <c r="T21" s="585">
        <v>0</v>
      </c>
      <c r="U21" s="543">
        <f t="shared" si="6"/>
        <v>0</v>
      </c>
      <c r="X21" s="552">
        <f t="shared" si="5"/>
        <v>17</v>
      </c>
      <c r="Y21" s="998"/>
      <c r="Z21" s="1004" t="s">
        <v>815</v>
      </c>
      <c r="AA21" s="1005"/>
      <c r="AB21" s="585">
        <v>80000</v>
      </c>
      <c r="AC21" s="585">
        <v>0</v>
      </c>
      <c r="AD21" s="585">
        <v>0</v>
      </c>
      <c r="AE21" s="605">
        <f t="shared" si="7"/>
        <v>80000</v>
      </c>
    </row>
    <row r="22" spans="1:31" ht="12" customHeight="1" x14ac:dyDescent="0.2">
      <c r="A22" s="467">
        <v>21</v>
      </c>
      <c r="B22" s="573"/>
      <c r="C22" s="574"/>
      <c r="D22" s="575"/>
      <c r="E22" s="577"/>
      <c r="F22" s="577"/>
      <c r="G22" s="479">
        <f t="shared" si="1"/>
        <v>0</v>
      </c>
      <c r="H22" s="575">
        <f t="shared" si="11"/>
        <v>0</v>
      </c>
      <c r="I22" s="577">
        <f t="shared" si="11"/>
        <v>0</v>
      </c>
      <c r="J22" s="577">
        <f t="shared" si="11"/>
        <v>0</v>
      </c>
      <c r="K22" s="480">
        <f t="shared" si="2"/>
        <v>0</v>
      </c>
      <c r="L22" s="466"/>
      <c r="M22" s="515">
        <f t="shared" si="4"/>
        <v>18</v>
      </c>
      <c r="N22" s="852"/>
      <c r="O22" s="899" t="s">
        <v>816</v>
      </c>
      <c r="P22" s="900"/>
      <c r="Q22" s="585">
        <v>0</v>
      </c>
      <c r="R22" s="585">
        <v>0</v>
      </c>
      <c r="S22" s="585">
        <v>0</v>
      </c>
      <c r="T22" s="585">
        <v>0</v>
      </c>
      <c r="U22" s="543">
        <f t="shared" si="6"/>
        <v>0</v>
      </c>
      <c r="X22" s="552">
        <f t="shared" si="5"/>
        <v>18</v>
      </c>
      <c r="Y22" s="998"/>
      <c r="Z22" s="1006" t="s">
        <v>816</v>
      </c>
      <c r="AA22" s="1007"/>
      <c r="AB22" s="585">
        <v>0</v>
      </c>
      <c r="AC22" s="585">
        <v>0</v>
      </c>
      <c r="AD22" s="585">
        <v>0</v>
      </c>
      <c r="AE22" s="605">
        <f t="shared" si="7"/>
        <v>0</v>
      </c>
    </row>
    <row r="23" spans="1:31" ht="12" customHeight="1" x14ac:dyDescent="0.2">
      <c r="A23" s="467">
        <v>22</v>
      </c>
      <c r="B23" s="573"/>
      <c r="C23" s="574"/>
      <c r="D23" s="575"/>
      <c r="E23" s="577"/>
      <c r="F23" s="577"/>
      <c r="G23" s="479">
        <f t="shared" si="1"/>
        <v>0</v>
      </c>
      <c r="H23" s="575">
        <f t="shared" si="11"/>
        <v>0</v>
      </c>
      <c r="I23" s="577">
        <f t="shared" si="11"/>
        <v>0</v>
      </c>
      <c r="J23" s="577">
        <f t="shared" si="11"/>
        <v>0</v>
      </c>
      <c r="K23" s="480">
        <f t="shared" si="2"/>
        <v>0</v>
      </c>
      <c r="L23" s="466"/>
      <c r="M23" s="515">
        <f t="shared" si="4"/>
        <v>19</v>
      </c>
      <c r="N23" s="852"/>
      <c r="O23" s="856" t="s">
        <v>817</v>
      </c>
      <c r="P23" s="857"/>
      <c r="Q23" s="585">
        <v>0</v>
      </c>
      <c r="R23" s="585">
        <v>0</v>
      </c>
      <c r="S23" s="585">
        <v>0</v>
      </c>
      <c r="T23" s="585">
        <v>0</v>
      </c>
      <c r="U23" s="543">
        <f t="shared" si="6"/>
        <v>0</v>
      </c>
      <c r="X23" s="552">
        <f t="shared" si="5"/>
        <v>19</v>
      </c>
      <c r="Y23" s="998"/>
      <c r="Z23" s="1002" t="s">
        <v>817</v>
      </c>
      <c r="AA23" s="1003"/>
      <c r="AB23" s="585">
        <v>0</v>
      </c>
      <c r="AC23" s="585">
        <v>0</v>
      </c>
      <c r="AD23" s="585">
        <v>0</v>
      </c>
      <c r="AE23" s="605">
        <f t="shared" si="7"/>
        <v>0</v>
      </c>
    </row>
    <row r="24" spans="1:31" ht="12" customHeight="1" x14ac:dyDescent="0.2">
      <c r="A24" s="467">
        <v>23</v>
      </c>
      <c r="B24" s="573"/>
      <c r="C24" s="574"/>
      <c r="D24" s="575"/>
      <c r="E24" s="577"/>
      <c r="F24" s="577"/>
      <c r="G24" s="479">
        <f t="shared" si="1"/>
        <v>0</v>
      </c>
      <c r="H24" s="575">
        <f t="shared" si="11"/>
        <v>0</v>
      </c>
      <c r="I24" s="577">
        <f t="shared" si="11"/>
        <v>0</v>
      </c>
      <c r="J24" s="577">
        <f t="shared" si="11"/>
        <v>0</v>
      </c>
      <c r="K24" s="480">
        <f t="shared" si="2"/>
        <v>0</v>
      </c>
      <c r="L24" s="466"/>
      <c r="M24" s="515">
        <f t="shared" si="4"/>
        <v>20</v>
      </c>
      <c r="N24" s="852"/>
      <c r="O24" s="858" t="s">
        <v>818</v>
      </c>
      <c r="P24" s="859"/>
      <c r="Q24" s="585">
        <v>0</v>
      </c>
      <c r="R24" s="585">
        <v>0</v>
      </c>
      <c r="S24" s="585">
        <v>0</v>
      </c>
      <c r="T24" s="585">
        <v>0</v>
      </c>
      <c r="U24" s="543">
        <f t="shared" si="6"/>
        <v>0</v>
      </c>
      <c r="X24" s="552">
        <f t="shared" si="5"/>
        <v>20</v>
      </c>
      <c r="Y24" s="998"/>
      <c r="Z24" s="1004" t="s">
        <v>818</v>
      </c>
      <c r="AA24" s="1005"/>
      <c r="AB24" s="585">
        <v>0</v>
      </c>
      <c r="AC24" s="585">
        <v>0</v>
      </c>
      <c r="AD24" s="585">
        <v>0</v>
      </c>
      <c r="AE24" s="605">
        <f t="shared" si="7"/>
        <v>0</v>
      </c>
    </row>
    <row r="25" spans="1:31" ht="15" customHeight="1" x14ac:dyDescent="0.2">
      <c r="A25" s="467">
        <v>24</v>
      </c>
      <c r="B25" s="573"/>
      <c r="C25" s="574"/>
      <c r="D25" s="575"/>
      <c r="E25" s="577"/>
      <c r="F25" s="577"/>
      <c r="G25" s="479">
        <f t="shared" si="1"/>
        <v>0</v>
      </c>
      <c r="H25" s="575">
        <f t="shared" si="11"/>
        <v>0</v>
      </c>
      <c r="I25" s="577">
        <f t="shared" si="11"/>
        <v>0</v>
      </c>
      <c r="J25" s="577">
        <f t="shared" si="11"/>
        <v>0</v>
      </c>
      <c r="K25" s="480">
        <f t="shared" si="2"/>
        <v>0</v>
      </c>
      <c r="L25" s="466"/>
      <c r="M25" s="515">
        <f t="shared" si="4"/>
        <v>21</v>
      </c>
      <c r="N25" s="852"/>
      <c r="O25" s="901" t="s">
        <v>819</v>
      </c>
      <c r="P25" s="902"/>
      <c r="Q25" s="585">
        <v>0</v>
      </c>
      <c r="R25" s="585">
        <v>0</v>
      </c>
      <c r="S25" s="585">
        <v>0</v>
      </c>
      <c r="T25" s="585">
        <v>0</v>
      </c>
      <c r="U25" s="543">
        <f t="shared" si="6"/>
        <v>0</v>
      </c>
      <c r="X25" s="552">
        <f t="shared" si="5"/>
        <v>21</v>
      </c>
      <c r="Y25" s="998"/>
      <c r="Z25" s="1008" t="s">
        <v>819</v>
      </c>
      <c r="AA25" s="1009"/>
      <c r="AB25" s="585">
        <v>0</v>
      </c>
      <c r="AC25" s="585">
        <v>0</v>
      </c>
      <c r="AD25" s="585">
        <v>0</v>
      </c>
      <c r="AE25" s="605">
        <f t="shared" si="7"/>
        <v>0</v>
      </c>
    </row>
    <row r="26" spans="1:31" ht="12" customHeight="1" x14ac:dyDescent="0.2">
      <c r="A26" s="467">
        <v>25</v>
      </c>
      <c r="B26" s="825" t="s">
        <v>780</v>
      </c>
      <c r="C26" s="826"/>
      <c r="D26" s="826"/>
      <c r="E26" s="826"/>
      <c r="F26" s="826"/>
      <c r="G26" s="826"/>
      <c r="H26" s="826"/>
      <c r="I26" s="826"/>
      <c r="J26" s="826"/>
      <c r="K26" s="827"/>
      <c r="L26" s="466"/>
      <c r="M26" s="515">
        <f t="shared" si="4"/>
        <v>22</v>
      </c>
      <c r="N26" s="852"/>
      <c r="O26" s="903" t="s">
        <v>820</v>
      </c>
      <c r="P26" s="904"/>
      <c r="Q26" s="585">
        <v>0</v>
      </c>
      <c r="R26" s="585">
        <v>0</v>
      </c>
      <c r="S26" s="585">
        <v>0</v>
      </c>
      <c r="T26" s="585">
        <v>0</v>
      </c>
      <c r="U26" s="543">
        <f t="shared" si="6"/>
        <v>0</v>
      </c>
      <c r="X26" s="552">
        <f t="shared" si="5"/>
        <v>22</v>
      </c>
      <c r="Y26" s="998"/>
      <c r="Z26" s="1010" t="s">
        <v>820</v>
      </c>
      <c r="AA26" s="1011"/>
      <c r="AB26" s="585">
        <v>0</v>
      </c>
      <c r="AC26" s="585">
        <v>0</v>
      </c>
      <c r="AD26" s="585">
        <v>0</v>
      </c>
      <c r="AE26" s="605">
        <f t="shared" si="7"/>
        <v>0</v>
      </c>
    </row>
    <row r="27" spans="1:31" ht="12" customHeight="1" x14ac:dyDescent="0.2">
      <c r="A27" s="467">
        <v>26</v>
      </c>
      <c r="B27" s="573"/>
      <c r="C27" s="574"/>
      <c r="D27" s="575"/>
      <c r="E27" s="577"/>
      <c r="F27" s="577"/>
      <c r="G27" s="479">
        <f t="shared" si="1"/>
        <v>0</v>
      </c>
      <c r="H27" s="575">
        <f t="shared" ref="H27:J34" si="12">+D27</f>
        <v>0</v>
      </c>
      <c r="I27" s="577">
        <f t="shared" si="12"/>
        <v>0</v>
      </c>
      <c r="J27" s="577">
        <f t="shared" si="12"/>
        <v>0</v>
      </c>
      <c r="K27" s="480">
        <f t="shared" si="2"/>
        <v>0</v>
      </c>
      <c r="L27" s="481"/>
      <c r="M27" s="515">
        <f t="shared" si="4"/>
        <v>23</v>
      </c>
      <c r="N27" s="853"/>
      <c r="O27" s="905" t="s">
        <v>821</v>
      </c>
      <c r="P27" s="906"/>
      <c r="Q27" s="586">
        <v>0</v>
      </c>
      <c r="R27" s="586">
        <v>0</v>
      </c>
      <c r="S27" s="586">
        <v>0</v>
      </c>
      <c r="T27" s="586">
        <v>0</v>
      </c>
      <c r="U27" s="543">
        <f t="shared" si="6"/>
        <v>0</v>
      </c>
      <c r="X27" s="552">
        <f t="shared" si="5"/>
        <v>23</v>
      </c>
      <c r="Y27" s="999"/>
      <c r="Z27" s="1012" t="s">
        <v>821</v>
      </c>
      <c r="AA27" s="1013"/>
      <c r="AB27" s="586">
        <v>0</v>
      </c>
      <c r="AC27" s="586">
        <v>0</v>
      </c>
      <c r="AD27" s="586">
        <v>0</v>
      </c>
      <c r="AE27" s="605">
        <f t="shared" si="7"/>
        <v>0</v>
      </c>
    </row>
    <row r="28" spans="1:31" x14ac:dyDescent="0.2">
      <c r="A28" s="467">
        <v>27</v>
      </c>
      <c r="B28" s="573"/>
      <c r="C28" s="574"/>
      <c r="D28" s="575"/>
      <c r="E28" s="577"/>
      <c r="F28" s="577"/>
      <c r="G28" s="479">
        <f>+D28*F28</f>
        <v>0</v>
      </c>
      <c r="H28" s="575">
        <f t="shared" si="12"/>
        <v>0</v>
      </c>
      <c r="I28" s="577">
        <f t="shared" si="12"/>
        <v>0</v>
      </c>
      <c r="J28" s="577">
        <f t="shared" si="12"/>
        <v>0</v>
      </c>
      <c r="K28" s="480">
        <f>+H28*J28</f>
        <v>0</v>
      </c>
      <c r="L28" s="481"/>
      <c r="M28" s="515">
        <v>24</v>
      </c>
      <c r="N28" s="520" t="s">
        <v>46</v>
      </c>
      <c r="O28" s="844" t="s">
        <v>822</v>
      </c>
      <c r="P28" s="845"/>
      <c r="Q28" s="521">
        <f>(SUM(Q13+Q14+Q15+Q16))-Q18-Q20-Q21-Q24</f>
        <v>0</v>
      </c>
      <c r="R28" s="521">
        <f>(SUM(R13+R14+R15+R16))-R18-R20-R21-R24</f>
        <v>0</v>
      </c>
      <c r="S28" s="521">
        <f>(SUM(S13+S14+S15+S16))-S18-S20-S21-S24</f>
        <v>0</v>
      </c>
      <c r="T28" s="521">
        <f>(SUM(T13+T14+T15+T16))-T18-T20-T21-T24</f>
        <v>0</v>
      </c>
      <c r="U28" s="522">
        <f>(SUM(U13+U14+U15+U16))-U18-U20-U21-U24</f>
        <v>0</v>
      </c>
      <c r="X28" s="552">
        <v>24</v>
      </c>
      <c r="Y28" s="553" t="s">
        <v>46</v>
      </c>
      <c r="Z28" s="949" t="s">
        <v>822</v>
      </c>
      <c r="AA28" s="950"/>
      <c r="AB28" s="554">
        <f>(SUM(AB13+AB14+AB15+AB16))-AB18-AB20-AB21-AB24</f>
        <v>150000</v>
      </c>
      <c r="AC28" s="554">
        <f>(SUM(AC13+AC14+AC15+AC16))-AC18-AC20-AC21-AC24</f>
        <v>0</v>
      </c>
      <c r="AD28" s="554">
        <f>(SUM(AD13+AD14+AD15+AD16))-AD18-AD20-AD21-AD24</f>
        <v>0</v>
      </c>
      <c r="AE28" s="605">
        <f t="shared" si="7"/>
        <v>150000</v>
      </c>
    </row>
    <row r="29" spans="1:31" x14ac:dyDescent="0.2">
      <c r="A29" s="467">
        <v>28</v>
      </c>
      <c r="B29" s="573"/>
      <c r="C29" s="574"/>
      <c r="D29" s="575"/>
      <c r="E29" s="577"/>
      <c r="F29" s="577"/>
      <c r="G29" s="479">
        <f>+D29*F29</f>
        <v>0</v>
      </c>
      <c r="H29" s="575">
        <f t="shared" si="12"/>
        <v>0</v>
      </c>
      <c r="I29" s="577">
        <f t="shared" si="12"/>
        <v>0</v>
      </c>
      <c r="J29" s="577">
        <f t="shared" si="12"/>
        <v>0</v>
      </c>
      <c r="K29" s="480">
        <f>+H29*J29</f>
        <v>0</v>
      </c>
      <c r="L29" s="481"/>
      <c r="M29" s="515">
        <v>25</v>
      </c>
      <c r="N29" s="523" t="s">
        <v>823</v>
      </c>
      <c r="O29" s="844" t="s">
        <v>824</v>
      </c>
      <c r="P29" s="845"/>
      <c r="Q29" s="588"/>
      <c r="R29" s="589">
        <v>0</v>
      </c>
      <c r="S29" s="589">
        <v>0</v>
      </c>
      <c r="T29" s="589">
        <v>0</v>
      </c>
      <c r="U29" s="524">
        <f t="shared" si="6"/>
        <v>0</v>
      </c>
      <c r="X29" s="552">
        <v>25</v>
      </c>
      <c r="Y29" s="556" t="s">
        <v>823</v>
      </c>
      <c r="Z29" s="949" t="s">
        <v>824</v>
      </c>
      <c r="AA29" s="950"/>
      <c r="AB29" s="588">
        <v>-3500</v>
      </c>
      <c r="AC29" s="589">
        <v>0</v>
      </c>
      <c r="AD29" s="589">
        <v>0</v>
      </c>
      <c r="AE29" s="605">
        <f t="shared" si="7"/>
        <v>-3500</v>
      </c>
    </row>
    <row r="30" spans="1:31" x14ac:dyDescent="0.2">
      <c r="A30" s="467">
        <v>29</v>
      </c>
      <c r="B30" s="573"/>
      <c r="C30" s="574"/>
      <c r="D30" s="575"/>
      <c r="E30" s="577"/>
      <c r="F30" s="577"/>
      <c r="G30" s="479">
        <f t="shared" si="1"/>
        <v>0</v>
      </c>
      <c r="H30" s="575">
        <f t="shared" si="12"/>
        <v>0</v>
      </c>
      <c r="I30" s="577">
        <f t="shared" si="12"/>
        <v>0</v>
      </c>
      <c r="J30" s="577">
        <f t="shared" si="12"/>
        <v>0</v>
      </c>
      <c r="K30" s="480">
        <f t="shared" si="2"/>
        <v>0</v>
      </c>
      <c r="L30" s="481"/>
      <c r="M30" s="515">
        <v>26</v>
      </c>
      <c r="N30" s="525" t="s">
        <v>187</v>
      </c>
      <c r="O30" s="846" t="s">
        <v>825</v>
      </c>
      <c r="P30" s="847"/>
      <c r="Q30" s="588"/>
      <c r="R30" s="589">
        <v>0</v>
      </c>
      <c r="S30" s="589">
        <v>0</v>
      </c>
      <c r="T30" s="589">
        <v>0</v>
      </c>
      <c r="U30" s="524">
        <f t="shared" si="6"/>
        <v>0</v>
      </c>
      <c r="X30" s="552">
        <v>26</v>
      </c>
      <c r="Y30" s="557" t="s">
        <v>187</v>
      </c>
      <c r="Z30" s="951" t="s">
        <v>825</v>
      </c>
      <c r="AA30" s="952"/>
      <c r="AB30" s="588">
        <v>3500</v>
      </c>
      <c r="AC30" s="589">
        <v>0</v>
      </c>
      <c r="AD30" s="589">
        <v>0</v>
      </c>
      <c r="AE30" s="605">
        <f t="shared" si="7"/>
        <v>3500</v>
      </c>
    </row>
    <row r="31" spans="1:31" x14ac:dyDescent="0.2">
      <c r="A31" s="467">
        <v>30</v>
      </c>
      <c r="B31" s="573"/>
      <c r="C31" s="574"/>
      <c r="D31" s="575"/>
      <c r="E31" s="577"/>
      <c r="F31" s="577"/>
      <c r="G31" s="479">
        <f t="shared" si="1"/>
        <v>0</v>
      </c>
      <c r="H31" s="575">
        <f t="shared" si="12"/>
        <v>0</v>
      </c>
      <c r="I31" s="577">
        <f t="shared" si="12"/>
        <v>0</v>
      </c>
      <c r="J31" s="577">
        <f t="shared" si="12"/>
        <v>0</v>
      </c>
      <c r="K31" s="480">
        <f t="shared" si="2"/>
        <v>0</v>
      </c>
      <c r="L31" s="481"/>
      <c r="M31" s="515">
        <v>27</v>
      </c>
      <c r="N31" s="848" t="s">
        <v>826</v>
      </c>
      <c r="O31" s="849"/>
      <c r="P31" s="850"/>
      <c r="Q31" s="526">
        <f>Q28+Q29</f>
        <v>0</v>
      </c>
      <c r="R31" s="526">
        <f>R28+R29</f>
        <v>0</v>
      </c>
      <c r="S31" s="526">
        <f>S28+S29</f>
        <v>0</v>
      </c>
      <c r="T31" s="526">
        <f>T28+T29</f>
        <v>0</v>
      </c>
      <c r="U31" s="522">
        <f>U28+U29</f>
        <v>0</v>
      </c>
      <c r="X31" s="552">
        <v>27</v>
      </c>
      <c r="Y31" s="963" t="s">
        <v>826</v>
      </c>
      <c r="Z31" s="964"/>
      <c r="AA31" s="965"/>
      <c r="AB31" s="558">
        <f>AB28+AB29</f>
        <v>146500</v>
      </c>
      <c r="AC31" s="558">
        <f>AC28+AC29</f>
        <v>0</v>
      </c>
      <c r="AD31" s="558">
        <f>AD28+AD29</f>
        <v>0</v>
      </c>
      <c r="AE31" s="605">
        <f t="shared" si="7"/>
        <v>146500</v>
      </c>
    </row>
    <row r="32" spans="1:31" ht="17.100000000000001" customHeight="1" x14ac:dyDescent="0.2">
      <c r="A32" s="467">
        <v>31</v>
      </c>
      <c r="B32" s="573"/>
      <c r="C32" s="574"/>
      <c r="D32" s="575"/>
      <c r="E32" s="577"/>
      <c r="F32" s="577"/>
      <c r="G32" s="479">
        <f t="shared" si="1"/>
        <v>0</v>
      </c>
      <c r="H32" s="575">
        <f t="shared" si="12"/>
        <v>0</v>
      </c>
      <c r="I32" s="577">
        <f t="shared" si="12"/>
        <v>0</v>
      </c>
      <c r="J32" s="577">
        <f t="shared" si="12"/>
        <v>0</v>
      </c>
      <c r="K32" s="480">
        <f t="shared" si="2"/>
        <v>0</v>
      </c>
      <c r="M32" s="515">
        <v>28</v>
      </c>
      <c r="N32" s="527" t="s">
        <v>19</v>
      </c>
      <c r="O32" s="528" t="s">
        <v>827</v>
      </c>
      <c r="P32" s="529"/>
      <c r="Q32" s="590"/>
      <c r="R32" s="589">
        <v>0</v>
      </c>
      <c r="S32" s="589">
        <v>0</v>
      </c>
      <c r="T32" s="589">
        <v>0</v>
      </c>
      <c r="U32" s="524">
        <f t="shared" si="6"/>
        <v>0</v>
      </c>
      <c r="X32" s="552">
        <v>28</v>
      </c>
      <c r="Y32" s="559" t="s">
        <v>19</v>
      </c>
      <c r="Z32" s="560" t="s">
        <v>827</v>
      </c>
      <c r="AA32" s="561"/>
      <c r="AB32" s="590"/>
      <c r="AC32" s="589">
        <v>0</v>
      </c>
      <c r="AD32" s="589">
        <v>0</v>
      </c>
      <c r="AE32" s="605">
        <f t="shared" si="7"/>
        <v>0</v>
      </c>
    </row>
    <row r="33" spans="1:31" ht="17.100000000000001" customHeight="1" x14ac:dyDescent="0.2">
      <c r="A33" s="467">
        <v>32</v>
      </c>
      <c r="B33" s="825" t="s">
        <v>781</v>
      </c>
      <c r="C33" s="826"/>
      <c r="D33" s="826"/>
      <c r="E33" s="826"/>
      <c r="F33" s="826"/>
      <c r="G33" s="826"/>
      <c r="H33" s="826"/>
      <c r="I33" s="826"/>
      <c r="J33" s="826"/>
      <c r="K33" s="827"/>
      <c r="M33" s="515">
        <f t="shared" si="4"/>
        <v>29</v>
      </c>
      <c r="N33" s="527" t="s">
        <v>187</v>
      </c>
      <c r="O33" s="844" t="s">
        <v>828</v>
      </c>
      <c r="P33" s="845"/>
      <c r="Q33" s="590"/>
      <c r="R33" s="589">
        <v>0</v>
      </c>
      <c r="S33" s="589">
        <v>0</v>
      </c>
      <c r="T33" s="589">
        <v>0</v>
      </c>
      <c r="U33" s="524">
        <f t="shared" si="6"/>
        <v>0</v>
      </c>
      <c r="X33" s="552">
        <f t="shared" si="5"/>
        <v>29</v>
      </c>
      <c r="Y33" s="559" t="s">
        <v>187</v>
      </c>
      <c r="Z33" s="949" t="s">
        <v>828</v>
      </c>
      <c r="AA33" s="950"/>
      <c r="AB33" s="590">
        <v>3500</v>
      </c>
      <c r="AC33" s="589">
        <v>0</v>
      </c>
      <c r="AD33" s="589">
        <v>0</v>
      </c>
      <c r="AE33" s="605">
        <f t="shared" si="7"/>
        <v>3500</v>
      </c>
    </row>
    <row r="34" spans="1:31" ht="17.100000000000001" customHeight="1" x14ac:dyDescent="0.2">
      <c r="A34" s="467">
        <v>33</v>
      </c>
      <c r="B34" s="482" t="s">
        <v>305</v>
      </c>
      <c r="C34" s="581"/>
      <c r="D34" s="582">
        <v>1</v>
      </c>
      <c r="E34" s="576"/>
      <c r="F34" s="576">
        <v>600</v>
      </c>
      <c r="G34" s="483">
        <f>IF(D34&gt;0,D34*F34,F34)</f>
        <v>600</v>
      </c>
      <c r="H34" s="576">
        <f>+D34</f>
        <v>1</v>
      </c>
      <c r="I34" s="576">
        <f>+E34</f>
        <v>0</v>
      </c>
      <c r="J34" s="577">
        <f t="shared" si="12"/>
        <v>600</v>
      </c>
      <c r="K34" s="484">
        <f>IF(H34&gt;0,H34*J34,J34)</f>
        <v>600</v>
      </c>
      <c r="M34" s="515">
        <f t="shared" si="4"/>
        <v>30</v>
      </c>
      <c r="N34" s="848" t="s">
        <v>829</v>
      </c>
      <c r="O34" s="849"/>
      <c r="P34" s="850"/>
      <c r="Q34" s="526">
        <f>Q31+Q32-Q33</f>
        <v>0</v>
      </c>
      <c r="R34" s="526">
        <f>R31+R32-R33</f>
        <v>0</v>
      </c>
      <c r="S34" s="526">
        <f>S31+S32-S33</f>
        <v>0</v>
      </c>
      <c r="T34" s="526">
        <f>T31+T32-T33</f>
        <v>0</v>
      </c>
      <c r="U34" s="522">
        <f>U31+U32-U33</f>
        <v>0</v>
      </c>
      <c r="X34" s="552">
        <f t="shared" si="5"/>
        <v>30</v>
      </c>
      <c r="Y34" s="963" t="s">
        <v>829</v>
      </c>
      <c r="Z34" s="964"/>
      <c r="AA34" s="965"/>
      <c r="AB34" s="558">
        <f>AB31+AB32-AB33</f>
        <v>143000</v>
      </c>
      <c r="AC34" s="558">
        <f>AC31+AC32-AC33</f>
        <v>0</v>
      </c>
      <c r="AD34" s="558">
        <f>AD31+AD32-AD33</f>
        <v>0</v>
      </c>
      <c r="AE34" s="605">
        <f t="shared" si="7"/>
        <v>143000</v>
      </c>
    </row>
    <row r="35" spans="1:31" ht="15.95" customHeight="1" x14ac:dyDescent="0.2">
      <c r="A35" s="828">
        <v>2100</v>
      </c>
      <c r="B35" s="829"/>
      <c r="C35" s="829"/>
      <c r="D35" s="829"/>
      <c r="E35" s="829"/>
      <c r="F35" s="829"/>
      <c r="G35" s="829"/>
      <c r="H35" s="829"/>
      <c r="I35" s="829"/>
      <c r="J35" s="829"/>
      <c r="K35" s="830"/>
      <c r="M35" s="515">
        <f t="shared" si="4"/>
        <v>31</v>
      </c>
      <c r="N35" s="530" t="s">
        <v>187</v>
      </c>
      <c r="O35" s="890" t="s">
        <v>830</v>
      </c>
      <c r="P35" s="891"/>
      <c r="Q35" s="591"/>
      <c r="R35" s="585">
        <v>0</v>
      </c>
      <c r="S35" s="585">
        <v>0</v>
      </c>
      <c r="T35" s="585">
        <v>0</v>
      </c>
      <c r="U35" s="517">
        <f t="shared" si="6"/>
        <v>0</v>
      </c>
      <c r="X35" s="552">
        <f t="shared" si="5"/>
        <v>31</v>
      </c>
      <c r="Y35" s="562" t="s">
        <v>187</v>
      </c>
      <c r="Z35" s="966" t="s">
        <v>830</v>
      </c>
      <c r="AA35" s="967"/>
      <c r="AB35" s="591"/>
      <c r="AC35" s="585">
        <v>0</v>
      </c>
      <c r="AD35" s="585">
        <v>0</v>
      </c>
      <c r="AE35" s="605">
        <f t="shared" si="7"/>
        <v>0</v>
      </c>
    </row>
    <row r="36" spans="1:31" ht="15.95" customHeight="1" x14ac:dyDescent="0.2">
      <c r="A36" s="485">
        <f>A34+1</f>
        <v>34</v>
      </c>
      <c r="B36" s="831" t="s">
        <v>782</v>
      </c>
      <c r="C36" s="832"/>
      <c r="D36" s="832"/>
      <c r="E36" s="832"/>
      <c r="F36" s="833"/>
      <c r="G36" s="486">
        <f>SUM(G4:G34)</f>
        <v>7345</v>
      </c>
      <c r="H36" s="834"/>
      <c r="I36" s="835"/>
      <c r="J36" s="836"/>
      <c r="K36" s="487">
        <f>SUM(K4:K34)</f>
        <v>7395</v>
      </c>
      <c r="M36" s="515">
        <f t="shared" si="4"/>
        <v>32</v>
      </c>
      <c r="N36" s="531" t="s">
        <v>823</v>
      </c>
      <c r="O36" s="892" t="s">
        <v>831</v>
      </c>
      <c r="P36" s="893"/>
      <c r="Q36" s="591">
        <v>0</v>
      </c>
      <c r="R36" s="585">
        <v>0</v>
      </c>
      <c r="S36" s="585">
        <v>0</v>
      </c>
      <c r="T36" s="585">
        <v>0</v>
      </c>
      <c r="U36" s="517">
        <f t="shared" si="6"/>
        <v>0</v>
      </c>
      <c r="X36" s="552">
        <f t="shared" si="5"/>
        <v>32</v>
      </c>
      <c r="Y36" s="563" t="s">
        <v>823</v>
      </c>
      <c r="Z36" s="955" t="s">
        <v>831</v>
      </c>
      <c r="AA36" s="956"/>
      <c r="AB36" s="591">
        <v>0</v>
      </c>
      <c r="AC36" s="585">
        <v>0</v>
      </c>
      <c r="AD36" s="585">
        <v>0</v>
      </c>
      <c r="AE36" s="605">
        <f t="shared" si="7"/>
        <v>0</v>
      </c>
    </row>
    <row r="37" spans="1:31" ht="15.95" customHeight="1" x14ac:dyDescent="0.2">
      <c r="A37" s="467">
        <f t="shared" ref="A37:A39" si="13">A36+1</f>
        <v>35</v>
      </c>
      <c r="B37" s="488" t="s">
        <v>783</v>
      </c>
      <c r="C37" s="489"/>
      <c r="D37" s="489"/>
      <c r="E37" s="489"/>
      <c r="F37" s="490"/>
      <c r="G37" s="491">
        <f>ROUNDDOWN(G36/A35,1)</f>
        <v>3.4</v>
      </c>
      <c r="H37" s="834"/>
      <c r="I37" s="835"/>
      <c r="J37" s="836"/>
      <c r="K37" s="492">
        <f>ROUNDDOWN(K36/A35,1)</f>
        <v>3.5</v>
      </c>
      <c r="M37" s="515">
        <f t="shared" si="4"/>
        <v>33</v>
      </c>
      <c r="N37" s="531" t="s">
        <v>187</v>
      </c>
      <c r="O37" s="892" t="s">
        <v>832</v>
      </c>
      <c r="P37" s="893"/>
      <c r="Q37" s="591"/>
      <c r="R37" s="585">
        <v>0</v>
      </c>
      <c r="S37" s="585">
        <v>0</v>
      </c>
      <c r="T37" s="585">
        <v>0</v>
      </c>
      <c r="U37" s="517">
        <f t="shared" si="6"/>
        <v>0</v>
      </c>
      <c r="X37" s="552">
        <f t="shared" si="5"/>
        <v>33</v>
      </c>
      <c r="Y37" s="563" t="s">
        <v>187</v>
      </c>
      <c r="Z37" s="955" t="s">
        <v>832</v>
      </c>
      <c r="AA37" s="956"/>
      <c r="AB37" s="591"/>
      <c r="AC37" s="585">
        <v>0</v>
      </c>
      <c r="AD37" s="585">
        <v>0</v>
      </c>
      <c r="AE37" s="605">
        <f t="shared" si="7"/>
        <v>0</v>
      </c>
    </row>
    <row r="38" spans="1:31" ht="15.95" customHeight="1" x14ac:dyDescent="0.2">
      <c r="A38" s="493">
        <f t="shared" si="13"/>
        <v>36</v>
      </c>
      <c r="B38" s="494" t="s">
        <v>784</v>
      </c>
      <c r="C38" s="495"/>
      <c r="D38" s="495"/>
      <c r="E38" s="495"/>
      <c r="F38" s="837">
        <v>100</v>
      </c>
      <c r="G38" s="838"/>
      <c r="H38" s="496"/>
      <c r="I38" s="497"/>
      <c r="J38" s="837">
        <v>100</v>
      </c>
      <c r="K38" s="839"/>
      <c r="M38" s="515">
        <f t="shared" si="4"/>
        <v>34</v>
      </c>
      <c r="N38" s="531" t="s">
        <v>823</v>
      </c>
      <c r="O38" s="892" t="s">
        <v>833</v>
      </c>
      <c r="P38" s="893"/>
      <c r="Q38" s="591"/>
      <c r="R38" s="585">
        <v>0</v>
      </c>
      <c r="S38" s="585">
        <v>0</v>
      </c>
      <c r="T38" s="585">
        <v>0</v>
      </c>
      <c r="U38" s="517">
        <f t="shared" si="6"/>
        <v>0</v>
      </c>
      <c r="X38" s="552">
        <f t="shared" si="5"/>
        <v>34</v>
      </c>
      <c r="Y38" s="563" t="s">
        <v>823</v>
      </c>
      <c r="Z38" s="955" t="s">
        <v>833</v>
      </c>
      <c r="AA38" s="956"/>
      <c r="AB38" s="591"/>
      <c r="AC38" s="585">
        <v>0</v>
      </c>
      <c r="AD38" s="585">
        <v>0</v>
      </c>
      <c r="AE38" s="605">
        <f t="shared" si="7"/>
        <v>0</v>
      </c>
    </row>
    <row r="39" spans="1:31" s="466" customFormat="1" ht="15.95" customHeight="1" x14ac:dyDescent="0.2">
      <c r="A39" s="493">
        <f t="shared" si="13"/>
        <v>37</v>
      </c>
      <c r="B39" s="494" t="s">
        <v>785</v>
      </c>
      <c r="C39" s="495"/>
      <c r="D39" s="495"/>
      <c r="E39" s="495"/>
      <c r="F39" s="840">
        <f>SUM(G37*F38/100)</f>
        <v>3.4</v>
      </c>
      <c r="G39" s="841"/>
      <c r="H39" s="496"/>
      <c r="I39" s="498"/>
      <c r="J39" s="842">
        <f>SUM(K37*J38/100)</f>
        <v>3.5</v>
      </c>
      <c r="K39" s="843"/>
      <c r="M39" s="515">
        <f t="shared" si="4"/>
        <v>35</v>
      </c>
      <c r="N39" s="531" t="s">
        <v>187</v>
      </c>
      <c r="O39" s="892" t="s">
        <v>827</v>
      </c>
      <c r="P39" s="893"/>
      <c r="Q39" s="585">
        <f>+Q32</f>
        <v>0</v>
      </c>
      <c r="R39" s="585">
        <f>+R32</f>
        <v>0</v>
      </c>
      <c r="S39" s="585">
        <f>+S32</f>
        <v>0</v>
      </c>
      <c r="T39" s="585">
        <f>+T32</f>
        <v>0</v>
      </c>
      <c r="U39" s="517">
        <f t="shared" si="6"/>
        <v>0</v>
      </c>
      <c r="X39" s="552">
        <f t="shared" si="5"/>
        <v>35</v>
      </c>
      <c r="Y39" s="563" t="s">
        <v>187</v>
      </c>
      <c r="Z39" s="955" t="s">
        <v>827</v>
      </c>
      <c r="AA39" s="956"/>
      <c r="AB39" s="608">
        <f>+AB32</f>
        <v>0</v>
      </c>
      <c r="AC39" s="608">
        <f>+AC32</f>
        <v>0</v>
      </c>
      <c r="AD39" s="608">
        <f>+AD32</f>
        <v>0</v>
      </c>
      <c r="AE39" s="605">
        <f t="shared" si="7"/>
        <v>0</v>
      </c>
    </row>
    <row r="40" spans="1:31" ht="15.95" customHeight="1" x14ac:dyDescent="0.2">
      <c r="A40" s="466"/>
      <c r="B40" s="466"/>
      <c r="C40" s="466"/>
      <c r="D40" s="499"/>
      <c r="E40" s="499"/>
      <c r="F40" s="466"/>
      <c r="G40" s="466"/>
      <c r="H40" s="466"/>
      <c r="I40" s="466"/>
      <c r="J40" s="466"/>
      <c r="K40" s="466"/>
      <c r="M40" s="515">
        <f t="shared" si="4"/>
        <v>36</v>
      </c>
      <c r="N40" s="531" t="s">
        <v>823</v>
      </c>
      <c r="O40" s="892" t="s">
        <v>834</v>
      </c>
      <c r="P40" s="893"/>
      <c r="Q40" s="591">
        <v>0</v>
      </c>
      <c r="R40" s="585">
        <v>0</v>
      </c>
      <c r="S40" s="585">
        <v>0</v>
      </c>
      <c r="T40" s="585">
        <v>0</v>
      </c>
      <c r="U40" s="517">
        <f t="shared" si="6"/>
        <v>0</v>
      </c>
      <c r="X40" s="552">
        <f t="shared" si="5"/>
        <v>36</v>
      </c>
      <c r="Y40" s="563" t="s">
        <v>823</v>
      </c>
      <c r="Z40" s="955" t="s">
        <v>834</v>
      </c>
      <c r="AA40" s="956"/>
      <c r="AB40" s="591">
        <v>0</v>
      </c>
      <c r="AC40" s="585">
        <v>0</v>
      </c>
      <c r="AD40" s="585">
        <v>0</v>
      </c>
      <c r="AE40" s="605">
        <f t="shared" si="7"/>
        <v>0</v>
      </c>
    </row>
    <row r="41" spans="1:31" s="466" customFormat="1" ht="15.95" customHeight="1" x14ac:dyDescent="0.25">
      <c r="A41" s="500">
        <v>38</v>
      </c>
      <c r="B41" s="821" t="s">
        <v>786</v>
      </c>
      <c r="C41" s="822"/>
      <c r="D41" s="822"/>
      <c r="E41" s="822"/>
      <c r="F41" s="822"/>
      <c r="G41" s="822"/>
      <c r="H41" s="823" t="str">
        <f>IF(J39&gt;=1,"nachgewiesen !",IF(J39&gt;0.01,"nicht nachgewiesen !",""))</f>
        <v>nachgewiesen !</v>
      </c>
      <c r="I41" s="823"/>
      <c r="J41" s="823"/>
      <c r="K41" s="824"/>
      <c r="M41" s="515">
        <f t="shared" si="4"/>
        <v>37</v>
      </c>
      <c r="N41" s="531" t="s">
        <v>187</v>
      </c>
      <c r="O41" s="907" t="s">
        <v>835</v>
      </c>
      <c r="P41" s="908"/>
      <c r="Q41" s="591">
        <v>0</v>
      </c>
      <c r="R41" s="585">
        <v>0</v>
      </c>
      <c r="S41" s="585">
        <v>0</v>
      </c>
      <c r="T41" s="585">
        <v>0</v>
      </c>
      <c r="U41" s="517">
        <f t="shared" si="6"/>
        <v>0</v>
      </c>
      <c r="X41" s="552">
        <f t="shared" si="5"/>
        <v>37</v>
      </c>
      <c r="Y41" s="563" t="s">
        <v>187</v>
      </c>
      <c r="Z41" s="957" t="s">
        <v>835</v>
      </c>
      <c r="AA41" s="958"/>
      <c r="AB41" s="591">
        <v>0</v>
      </c>
      <c r="AC41" s="585">
        <v>0</v>
      </c>
      <c r="AD41" s="585">
        <v>0</v>
      </c>
      <c r="AE41" s="605">
        <f t="shared" si="7"/>
        <v>0</v>
      </c>
    </row>
    <row r="42" spans="1:31" s="466" customFormat="1" ht="15.95" customHeight="1" x14ac:dyDescent="0.2">
      <c r="M42" s="515">
        <f t="shared" si="4"/>
        <v>38</v>
      </c>
      <c r="N42" s="531" t="s">
        <v>823</v>
      </c>
      <c r="O42" s="959" t="s">
        <v>141</v>
      </c>
      <c r="P42" s="960"/>
      <c r="Q42" s="591">
        <v>0</v>
      </c>
      <c r="R42" s="585">
        <v>0</v>
      </c>
      <c r="S42" s="585">
        <v>0</v>
      </c>
      <c r="T42" s="585">
        <v>0</v>
      </c>
      <c r="U42" s="517">
        <f t="shared" si="6"/>
        <v>0</v>
      </c>
      <c r="X42" s="552">
        <f t="shared" si="5"/>
        <v>38</v>
      </c>
      <c r="Y42" s="563" t="s">
        <v>823</v>
      </c>
      <c r="Z42" s="959" t="s">
        <v>141</v>
      </c>
      <c r="AA42" s="960"/>
      <c r="AB42" s="591">
        <v>0</v>
      </c>
      <c r="AC42" s="585">
        <v>0</v>
      </c>
      <c r="AD42" s="585">
        <v>0</v>
      </c>
      <c r="AE42" s="605">
        <f t="shared" si="7"/>
        <v>0</v>
      </c>
    </row>
    <row r="43" spans="1:31" s="466" customFormat="1" ht="15" customHeight="1" x14ac:dyDescent="0.2">
      <c r="D43" s="499"/>
      <c r="E43" s="499"/>
      <c r="M43" s="515">
        <f t="shared" si="4"/>
        <v>39</v>
      </c>
      <c r="N43" s="532" t="s">
        <v>46</v>
      </c>
      <c r="O43" s="1014" t="s">
        <v>836</v>
      </c>
      <c r="P43" s="1015"/>
      <c r="Q43" s="533">
        <f>+Q34-Q35+Q36-Q37+Q38-Q39+Q40+-Q41+Q42</f>
        <v>0</v>
      </c>
      <c r="R43" s="533">
        <f>+R34-R35+R36-R37+R38-R39+R40+-R41+R42</f>
        <v>0</v>
      </c>
      <c r="S43" s="533">
        <f>+S34-S35+S36-S37+S38-S39+S40+-S41+S42</f>
        <v>0</v>
      </c>
      <c r="T43" s="533">
        <f>+T34-T35+T36-T37+T38-T39+T40+-T41+T42</f>
        <v>0</v>
      </c>
      <c r="U43" s="534">
        <f>+U34-U35+U36-U37+U38-U39+U40+-U41+U42</f>
        <v>0</v>
      </c>
      <c r="X43" s="552">
        <f t="shared" si="5"/>
        <v>39</v>
      </c>
      <c r="Y43" s="564" t="s">
        <v>46</v>
      </c>
      <c r="Z43" s="961" t="s">
        <v>836</v>
      </c>
      <c r="AA43" s="962"/>
      <c r="AB43" s="555">
        <f>+AB34-AB35+AB36-AB37+AB38-AB39+AB40+-AB41+AB42</f>
        <v>143000</v>
      </c>
      <c r="AC43" s="555">
        <f>+AC34-AC35+AC36-AC37+AC38-AC39+AC40+-AC41+AC42</f>
        <v>0</v>
      </c>
      <c r="AD43" s="555">
        <f>+AD34-AD35+AD36-AD37+AD38-AD39+AD40+-AD41+AD42</f>
        <v>0</v>
      </c>
      <c r="AE43" s="605">
        <f t="shared" si="7"/>
        <v>143000</v>
      </c>
    </row>
    <row r="44" spans="1:31" s="466" customFormat="1" ht="15" customHeight="1" x14ac:dyDescent="0.2">
      <c r="D44" s="499"/>
      <c r="E44" s="499"/>
      <c r="M44" s="515">
        <f t="shared" si="4"/>
        <v>40</v>
      </c>
      <c r="N44" s="535" t="s">
        <v>837</v>
      </c>
      <c r="O44" s="535"/>
      <c r="P44" s="536"/>
      <c r="Q44" s="590"/>
      <c r="R44" s="589">
        <v>0</v>
      </c>
      <c r="S44" s="589">
        <v>0</v>
      </c>
      <c r="T44" s="589">
        <v>0</v>
      </c>
      <c r="U44" s="524">
        <f t="shared" si="6"/>
        <v>0</v>
      </c>
      <c r="X44" s="552">
        <f t="shared" si="5"/>
        <v>40</v>
      </c>
      <c r="Y44" s="565" t="s">
        <v>837</v>
      </c>
      <c r="Z44" s="565"/>
      <c r="AA44" s="566"/>
      <c r="AB44" s="590">
        <v>90000</v>
      </c>
      <c r="AC44" s="589">
        <v>0</v>
      </c>
      <c r="AD44" s="589">
        <v>0</v>
      </c>
      <c r="AE44" s="605">
        <f t="shared" si="7"/>
        <v>90000</v>
      </c>
    </row>
    <row r="45" spans="1:31" s="466" customFormat="1" ht="15" customHeight="1" x14ac:dyDescent="0.2">
      <c r="M45" s="515">
        <f t="shared" si="4"/>
        <v>41</v>
      </c>
      <c r="N45" s="537" t="s">
        <v>187</v>
      </c>
      <c r="O45" s="909" t="s">
        <v>838</v>
      </c>
      <c r="P45" s="910"/>
      <c r="Q45" s="920"/>
      <c r="R45" s="920"/>
      <c r="S45" s="920"/>
      <c r="T45" s="920"/>
      <c r="U45" s="914">
        <f>SUM(Q45:T46)</f>
        <v>0</v>
      </c>
      <c r="X45" s="552">
        <f t="shared" si="5"/>
        <v>41</v>
      </c>
      <c r="Y45" s="567" t="s">
        <v>187</v>
      </c>
      <c r="Z45" s="984" t="s">
        <v>838</v>
      </c>
      <c r="AA45" s="985"/>
      <c r="AB45" s="920">
        <v>25000</v>
      </c>
      <c r="AC45" s="920">
        <v>0</v>
      </c>
      <c r="AD45" s="920">
        <v>0</v>
      </c>
      <c r="AE45" s="605">
        <f t="shared" si="7"/>
        <v>25000</v>
      </c>
    </row>
    <row r="46" spans="1:31" s="466" customFormat="1" ht="15" customHeight="1" x14ac:dyDescent="0.2">
      <c r="M46" s="515">
        <f t="shared" si="4"/>
        <v>42</v>
      </c>
      <c r="N46" s="538"/>
      <c r="O46" s="916" t="s">
        <v>839</v>
      </c>
      <c r="P46" s="917"/>
      <c r="Q46" s="921"/>
      <c r="R46" s="921"/>
      <c r="S46" s="921"/>
      <c r="T46" s="921"/>
      <c r="U46" s="915"/>
      <c r="X46" s="552">
        <f t="shared" si="5"/>
        <v>42</v>
      </c>
      <c r="Y46" s="568"/>
      <c r="Z46" s="953" t="s">
        <v>839</v>
      </c>
      <c r="AA46" s="954"/>
      <c r="AB46" s="921"/>
      <c r="AC46" s="921"/>
      <c r="AD46" s="921"/>
      <c r="AE46" s="605">
        <f t="shared" si="7"/>
        <v>0</v>
      </c>
    </row>
    <row r="47" spans="1:31" s="466" customFormat="1" ht="15" customHeight="1" x14ac:dyDescent="0.2">
      <c r="M47" s="515">
        <f t="shared" si="4"/>
        <v>43</v>
      </c>
      <c r="N47" s="538" t="s">
        <v>187</v>
      </c>
      <c r="O47" s="918" t="s">
        <v>840</v>
      </c>
      <c r="P47" s="919"/>
      <c r="Q47" s="591">
        <v>0</v>
      </c>
      <c r="R47" s="585">
        <v>0</v>
      </c>
      <c r="S47" s="585">
        <v>0</v>
      </c>
      <c r="T47" s="585">
        <v>0</v>
      </c>
      <c r="U47" s="517">
        <f t="shared" ref="U47:U57" si="14">SUM(Q47:T47)</f>
        <v>0</v>
      </c>
      <c r="X47" s="552">
        <f t="shared" si="5"/>
        <v>43</v>
      </c>
      <c r="Y47" s="568" t="s">
        <v>187</v>
      </c>
      <c r="Z47" s="995" t="s">
        <v>840</v>
      </c>
      <c r="AA47" s="996"/>
      <c r="AB47" s="591">
        <v>0</v>
      </c>
      <c r="AC47" s="585">
        <v>0</v>
      </c>
      <c r="AD47" s="585">
        <v>0</v>
      </c>
      <c r="AE47" s="605">
        <f t="shared" si="7"/>
        <v>0</v>
      </c>
    </row>
    <row r="48" spans="1:31" s="466" customFormat="1" ht="15" customHeight="1" x14ac:dyDescent="0.2">
      <c r="E48" s="501"/>
      <c r="M48" s="515">
        <f t="shared" si="4"/>
        <v>44</v>
      </c>
      <c r="N48" s="539" t="s">
        <v>46</v>
      </c>
      <c r="O48" s="894" t="s">
        <v>841</v>
      </c>
      <c r="P48" s="895"/>
      <c r="Q48" s="540">
        <f>Q44-Q45-Q47</f>
        <v>0</v>
      </c>
      <c r="R48" s="540">
        <f>R44-R45-R47</f>
        <v>0</v>
      </c>
      <c r="S48" s="540">
        <f>S44-S45-S47</f>
        <v>0</v>
      </c>
      <c r="T48" s="540">
        <f>T44-T45-T47</f>
        <v>0</v>
      </c>
      <c r="U48" s="534">
        <f>U44-U45-U47</f>
        <v>0</v>
      </c>
      <c r="X48" s="552">
        <f t="shared" si="5"/>
        <v>44</v>
      </c>
      <c r="Y48" s="569" t="s">
        <v>46</v>
      </c>
      <c r="Z48" s="979" t="s">
        <v>841</v>
      </c>
      <c r="AA48" s="980"/>
      <c r="AB48" s="570">
        <f>AB44-AB45-AB47</f>
        <v>65000</v>
      </c>
      <c r="AC48" s="570">
        <f>AC44-AC45-AC47</f>
        <v>0</v>
      </c>
      <c r="AD48" s="570">
        <f>AD44-AD45-AD47</f>
        <v>0</v>
      </c>
      <c r="AE48" s="605">
        <f t="shared" si="7"/>
        <v>65000</v>
      </c>
    </row>
    <row r="49" spans="1:31" s="466" customFormat="1" ht="15" customHeight="1" x14ac:dyDescent="0.2">
      <c r="M49" s="515">
        <f t="shared" si="4"/>
        <v>45</v>
      </c>
      <c r="N49" s="896" t="s">
        <v>842</v>
      </c>
      <c r="O49" s="897"/>
      <c r="P49" s="898"/>
      <c r="Q49" s="590"/>
      <c r="R49" s="589">
        <v>0</v>
      </c>
      <c r="S49" s="589">
        <v>0</v>
      </c>
      <c r="T49" s="589">
        <v>0</v>
      </c>
      <c r="U49" s="524">
        <f t="shared" si="14"/>
        <v>0</v>
      </c>
      <c r="X49" s="552">
        <f t="shared" si="5"/>
        <v>45</v>
      </c>
      <c r="Y49" s="981" t="s">
        <v>842</v>
      </c>
      <c r="Z49" s="982"/>
      <c r="AA49" s="983"/>
      <c r="AB49" s="590">
        <v>30000</v>
      </c>
      <c r="AC49" s="589">
        <v>0</v>
      </c>
      <c r="AD49" s="589">
        <v>0</v>
      </c>
      <c r="AE49" s="605">
        <f t="shared" si="7"/>
        <v>30000</v>
      </c>
    </row>
    <row r="50" spans="1:31" s="466" customFormat="1" ht="15" customHeight="1" x14ac:dyDescent="0.2">
      <c r="M50" s="515">
        <f t="shared" si="4"/>
        <v>46</v>
      </c>
      <c r="N50" s="541" t="s">
        <v>187</v>
      </c>
      <c r="O50" s="909" t="s">
        <v>843</v>
      </c>
      <c r="P50" s="910"/>
      <c r="Q50" s="591"/>
      <c r="R50" s="585">
        <v>0</v>
      </c>
      <c r="S50" s="585">
        <v>0</v>
      </c>
      <c r="T50" s="585">
        <v>0</v>
      </c>
      <c r="U50" s="517">
        <f t="shared" si="14"/>
        <v>0</v>
      </c>
      <c r="X50" s="552">
        <f t="shared" si="5"/>
        <v>46</v>
      </c>
      <c r="Y50" s="571" t="s">
        <v>187</v>
      </c>
      <c r="Z50" s="984" t="s">
        <v>843</v>
      </c>
      <c r="AA50" s="985"/>
      <c r="AB50" s="591">
        <v>10000</v>
      </c>
      <c r="AC50" s="585">
        <v>0</v>
      </c>
      <c r="AD50" s="585">
        <v>0</v>
      </c>
      <c r="AE50" s="605">
        <f t="shared" si="7"/>
        <v>10000</v>
      </c>
    </row>
    <row r="51" spans="1:31" s="466" customFormat="1" ht="15" customHeight="1" x14ac:dyDescent="0.2">
      <c r="M51" s="515">
        <f t="shared" si="4"/>
        <v>47</v>
      </c>
      <c r="N51" s="542" t="s">
        <v>46</v>
      </c>
      <c r="O51" s="894" t="s">
        <v>844</v>
      </c>
      <c r="P51" s="895"/>
      <c r="Q51" s="540">
        <f t="shared" ref="Q51:U51" si="15">Q49-Q50</f>
        <v>0</v>
      </c>
      <c r="R51" s="540">
        <f t="shared" si="15"/>
        <v>0</v>
      </c>
      <c r="S51" s="540">
        <f t="shared" si="15"/>
        <v>0</v>
      </c>
      <c r="T51" s="540">
        <f t="shared" si="15"/>
        <v>0</v>
      </c>
      <c r="U51" s="534">
        <f t="shared" si="15"/>
        <v>0</v>
      </c>
      <c r="X51" s="552">
        <f t="shared" si="5"/>
        <v>47</v>
      </c>
      <c r="Y51" s="572" t="s">
        <v>46</v>
      </c>
      <c r="Z51" s="979" t="s">
        <v>844</v>
      </c>
      <c r="AA51" s="980"/>
      <c r="AB51" s="570">
        <f t="shared" ref="AB51:AD51" si="16">AB49-AB50</f>
        <v>20000</v>
      </c>
      <c r="AC51" s="570">
        <f t="shared" si="16"/>
        <v>0</v>
      </c>
      <c r="AD51" s="570">
        <f t="shared" si="16"/>
        <v>0</v>
      </c>
      <c r="AE51" s="605">
        <f t="shared" si="7"/>
        <v>20000</v>
      </c>
    </row>
    <row r="52" spans="1:31" ht="15" customHeight="1" x14ac:dyDescent="0.2">
      <c r="A52" s="466"/>
      <c r="B52" s="466"/>
      <c r="C52" s="466"/>
      <c r="D52" s="466"/>
      <c r="E52" s="466"/>
      <c r="F52" s="466"/>
      <c r="G52" s="466"/>
      <c r="H52" s="466"/>
      <c r="I52" s="466"/>
      <c r="J52" s="466"/>
      <c r="K52" s="466"/>
      <c r="M52" s="515">
        <f t="shared" si="4"/>
        <v>48</v>
      </c>
      <c r="N52" s="911" t="s">
        <v>845</v>
      </c>
      <c r="O52" s="912"/>
      <c r="P52" s="913"/>
      <c r="Q52" s="533">
        <f>Q43-Q48+Q51</f>
        <v>0</v>
      </c>
      <c r="R52" s="533">
        <f>R43-R48+R51</f>
        <v>0</v>
      </c>
      <c r="S52" s="533">
        <f>S43-S48+S51</f>
        <v>0</v>
      </c>
      <c r="T52" s="533">
        <f>T43-T48+T51</f>
        <v>0</v>
      </c>
      <c r="U52" s="534">
        <f>U43-U48+U51</f>
        <v>0</v>
      </c>
      <c r="V52" s="196"/>
      <c r="W52" s="196"/>
      <c r="X52" s="552">
        <f t="shared" si="5"/>
        <v>48</v>
      </c>
      <c r="Y52" s="986" t="s">
        <v>845</v>
      </c>
      <c r="Z52" s="987"/>
      <c r="AA52" s="988"/>
      <c r="AB52" s="555">
        <f t="shared" ref="AB52:AD52" si="17">AB43-AB48+AB51</f>
        <v>98000</v>
      </c>
      <c r="AC52" s="555">
        <f t="shared" si="17"/>
        <v>0</v>
      </c>
      <c r="AD52" s="555">
        <f t="shared" si="17"/>
        <v>0</v>
      </c>
      <c r="AE52" s="605">
        <f t="shared" si="7"/>
        <v>98000</v>
      </c>
    </row>
    <row r="53" spans="1:31" ht="15" customHeight="1" x14ac:dyDescent="0.2">
      <c r="A53" s="502" t="s">
        <v>787</v>
      </c>
      <c r="B53" s="502"/>
      <c r="C53" s="502" t="s">
        <v>788</v>
      </c>
      <c r="D53" s="502"/>
      <c r="E53" s="502" t="s">
        <v>789</v>
      </c>
      <c r="F53" s="502"/>
      <c r="M53" s="515">
        <f t="shared" si="4"/>
        <v>49</v>
      </c>
      <c r="N53" s="922" t="s">
        <v>846</v>
      </c>
      <c r="O53" s="925" t="s">
        <v>847</v>
      </c>
      <c r="P53" s="926"/>
      <c r="Q53" s="592"/>
      <c r="R53" s="587">
        <v>0</v>
      </c>
      <c r="S53" s="587">
        <v>0</v>
      </c>
      <c r="T53" s="587"/>
      <c r="U53" s="519">
        <f t="shared" si="14"/>
        <v>0</v>
      </c>
      <c r="V53" s="196"/>
      <c r="W53" s="196"/>
      <c r="X53" s="552">
        <f t="shared" si="5"/>
        <v>49</v>
      </c>
      <c r="Y53" s="968" t="s">
        <v>846</v>
      </c>
      <c r="Z53" s="971" t="s">
        <v>847</v>
      </c>
      <c r="AA53" s="972"/>
      <c r="AB53" s="592">
        <v>1500000</v>
      </c>
      <c r="AC53" s="587">
        <v>0</v>
      </c>
      <c r="AD53" s="587"/>
      <c r="AE53" s="610">
        <f>IF(AD53&gt;0,AD53,IF(AC53&gt;0,AC53,IF(AB53&gt;0,AB53,IF(AND(AD53=0,AC53=0,AB53=0),0))))</f>
        <v>1500000</v>
      </c>
    </row>
    <row r="54" spans="1:31" ht="15" customHeight="1" x14ac:dyDescent="0.2">
      <c r="A54" s="502" t="s">
        <v>790</v>
      </c>
      <c r="B54" s="502"/>
      <c r="C54" s="502" t="s">
        <v>791</v>
      </c>
      <c r="D54" s="502"/>
      <c r="E54" s="502" t="s">
        <v>792</v>
      </c>
      <c r="F54" s="502"/>
      <c r="M54" s="515">
        <f t="shared" si="4"/>
        <v>50</v>
      </c>
      <c r="N54" s="923"/>
      <c r="O54" s="927" t="s">
        <v>848</v>
      </c>
      <c r="P54" s="928"/>
      <c r="Q54" s="591"/>
      <c r="R54" s="585">
        <v>0</v>
      </c>
      <c r="S54" s="585">
        <v>0</v>
      </c>
      <c r="T54" s="585">
        <v>0</v>
      </c>
      <c r="U54" s="517">
        <f t="shared" si="14"/>
        <v>0</v>
      </c>
      <c r="V54" s="196"/>
      <c r="W54" s="196"/>
      <c r="X54" s="552">
        <f t="shared" si="5"/>
        <v>50</v>
      </c>
      <c r="Y54" s="969"/>
      <c r="Z54" s="973" t="s">
        <v>848</v>
      </c>
      <c r="AA54" s="974"/>
      <c r="AB54" s="591">
        <v>200000</v>
      </c>
      <c r="AC54" s="585">
        <v>0</v>
      </c>
      <c r="AD54" s="585">
        <v>0</v>
      </c>
      <c r="AE54" s="610">
        <f>IF(AD54&gt;0,AD54,IF(AC54&gt;0,AC54,IF(AB54&gt;0,AB54,IF(AND(AD54=0,AC54=0,AB54=0),0))))</f>
        <v>200000</v>
      </c>
    </row>
    <row r="55" spans="1:31" ht="15" customHeight="1" x14ac:dyDescent="0.2">
      <c r="A55" s="502" t="s">
        <v>793</v>
      </c>
      <c r="B55" s="502"/>
      <c r="C55" s="502" t="s">
        <v>794</v>
      </c>
      <c r="D55" s="502"/>
      <c r="E55" s="502" t="s">
        <v>795</v>
      </c>
      <c r="F55" s="502"/>
      <c r="M55" s="515">
        <f t="shared" si="4"/>
        <v>51</v>
      </c>
      <c r="N55" s="923"/>
      <c r="O55" s="929" t="s">
        <v>849</v>
      </c>
      <c r="P55" s="930"/>
      <c r="Q55" s="591">
        <v>0</v>
      </c>
      <c r="R55" s="585">
        <v>0</v>
      </c>
      <c r="S55" s="585">
        <v>0</v>
      </c>
      <c r="T55" s="585">
        <v>0</v>
      </c>
      <c r="U55" s="517">
        <f t="shared" si="14"/>
        <v>0</v>
      </c>
      <c r="V55" s="196"/>
      <c r="W55" s="196"/>
      <c r="X55" s="552">
        <f t="shared" si="5"/>
        <v>51</v>
      </c>
      <c r="Y55" s="969"/>
      <c r="Z55" s="975" t="s">
        <v>849</v>
      </c>
      <c r="AA55" s="976"/>
      <c r="AB55" s="591">
        <v>175000</v>
      </c>
      <c r="AC55" s="585">
        <v>0</v>
      </c>
      <c r="AD55" s="585">
        <v>0</v>
      </c>
      <c r="AE55" s="610">
        <f t="shared" ref="AE55:AE56" si="18">IF(AD55&gt;0,AD55,IF(AC55&gt;0,AC55,IF(AB55&gt;0,AB55,IF(AND(AD55=0,AC55=0,AB55=0),0))))</f>
        <v>175000</v>
      </c>
    </row>
    <row r="56" spans="1:31" ht="15" customHeight="1" x14ac:dyDescent="0.2">
      <c r="A56" s="502" t="s">
        <v>796</v>
      </c>
      <c r="B56" s="502"/>
      <c r="C56" s="502"/>
      <c r="D56" s="502"/>
      <c r="E56" s="502" t="s">
        <v>797</v>
      </c>
      <c r="F56" s="502"/>
      <c r="M56" s="515">
        <f t="shared" si="4"/>
        <v>52</v>
      </c>
      <c r="N56" s="923"/>
      <c r="O56" s="927" t="s">
        <v>850</v>
      </c>
      <c r="P56" s="928"/>
      <c r="Q56" s="593">
        <v>0</v>
      </c>
      <c r="R56" s="585">
        <v>0</v>
      </c>
      <c r="S56" s="585">
        <v>0</v>
      </c>
      <c r="T56" s="585">
        <v>0</v>
      </c>
      <c r="U56" s="517">
        <f t="shared" si="14"/>
        <v>0</v>
      </c>
      <c r="V56" s="196"/>
      <c r="W56" s="196"/>
      <c r="X56" s="552">
        <f t="shared" si="5"/>
        <v>52</v>
      </c>
      <c r="Y56" s="969"/>
      <c r="Z56" s="973" t="s">
        <v>850</v>
      </c>
      <c r="AA56" s="974"/>
      <c r="AB56" s="593">
        <v>700000</v>
      </c>
      <c r="AC56" s="585">
        <v>0</v>
      </c>
      <c r="AD56" s="585">
        <v>0</v>
      </c>
      <c r="AE56" s="610">
        <f t="shared" si="18"/>
        <v>700000</v>
      </c>
    </row>
    <row r="57" spans="1:31" ht="15" customHeight="1" thickBot="1" x14ac:dyDescent="0.25">
      <c r="A57" s="502" t="s">
        <v>798</v>
      </c>
      <c r="B57" s="502"/>
      <c r="C57" s="502"/>
      <c r="D57" s="502"/>
      <c r="E57" s="502"/>
      <c r="F57" s="502"/>
      <c r="M57" s="616">
        <f t="shared" si="4"/>
        <v>53</v>
      </c>
      <c r="N57" s="924"/>
      <c r="O57" s="931" t="s">
        <v>851</v>
      </c>
      <c r="P57" s="932"/>
      <c r="Q57" s="594">
        <f>Q53-Q54-Q56</f>
        <v>0</v>
      </c>
      <c r="R57" s="594">
        <f>R53-R54-R56</f>
        <v>0</v>
      </c>
      <c r="S57" s="594">
        <f>S53-S54-S56</f>
        <v>0</v>
      </c>
      <c r="T57" s="594">
        <f>T53-T54-T56</f>
        <v>0</v>
      </c>
      <c r="U57" s="597">
        <f t="shared" si="14"/>
        <v>0</v>
      </c>
      <c r="V57" s="196"/>
      <c r="W57" s="196"/>
      <c r="X57" s="617">
        <f t="shared" si="5"/>
        <v>53</v>
      </c>
      <c r="Y57" s="970"/>
      <c r="Z57" s="977" t="s">
        <v>851</v>
      </c>
      <c r="AA57" s="978"/>
      <c r="AB57" s="594">
        <f>AB53-AB54-AB56</f>
        <v>600000</v>
      </c>
      <c r="AC57" s="594">
        <f t="shared" ref="AC57:AD57" si="19">AC53-AC54-AC56</f>
        <v>0</v>
      </c>
      <c r="AD57" s="594">
        <f t="shared" si="19"/>
        <v>0</v>
      </c>
      <c r="AE57" s="611">
        <f>IF(AD57&lt;&gt;0,AD57,IF(AC57&lt;&gt;0,AC57,IF(AB57&lt;&gt;0,AB57,IF(AND(AD57=0,AC57=0,AB57=0),0))))</f>
        <v>600000</v>
      </c>
    </row>
    <row r="58" spans="1:31" x14ac:dyDescent="0.2"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</row>
    <row r="59" spans="1:31" x14ac:dyDescent="0.2"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</row>
    <row r="60" spans="1:31" x14ac:dyDescent="0.2"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</row>
    <row r="61" spans="1:31" x14ac:dyDescent="0.2"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</row>
    <row r="62" spans="1:31" x14ac:dyDescent="0.2"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</row>
    <row r="63" spans="1:31" x14ac:dyDescent="0.2"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</row>
    <row r="64" spans="1:31" x14ac:dyDescent="0.2"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</row>
    <row r="65" spans="15:31" x14ac:dyDescent="0.2"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</row>
    <row r="66" spans="15:31" x14ac:dyDescent="0.2"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</row>
    <row r="67" spans="15:31" x14ac:dyDescent="0.2"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</row>
    <row r="68" spans="15:31" x14ac:dyDescent="0.2"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</row>
    <row r="69" spans="15:31" x14ac:dyDescent="0.2"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</row>
    <row r="70" spans="15:31" x14ac:dyDescent="0.2">
      <c r="V70" s="196"/>
      <c r="W70" s="196"/>
    </row>
    <row r="71" spans="15:31" x14ac:dyDescent="0.2">
      <c r="V71" s="196"/>
      <c r="W71" s="196"/>
    </row>
    <row r="72" spans="15:31" x14ac:dyDescent="0.2">
      <c r="V72" s="196"/>
      <c r="W72" s="196"/>
    </row>
    <row r="73" spans="15:31" x14ac:dyDescent="0.2">
      <c r="V73" s="196"/>
      <c r="W73" s="196"/>
    </row>
    <row r="74" spans="15:31" x14ac:dyDescent="0.2">
      <c r="V74" s="196"/>
      <c r="W74" s="196"/>
    </row>
    <row r="75" spans="15:31" x14ac:dyDescent="0.2">
      <c r="V75" s="196"/>
      <c r="W75" s="196"/>
    </row>
  </sheetData>
  <sheetProtection password="C2E6" sheet="1" objects="1" scenarios="1"/>
  <dataConsolidate/>
  <mergeCells count="142">
    <mergeCell ref="V1:W3"/>
    <mergeCell ref="O5:P5"/>
    <mergeCell ref="O6:P6"/>
    <mergeCell ref="Z5:AA5"/>
    <mergeCell ref="Z6:AA6"/>
    <mergeCell ref="Z47:AA47"/>
    <mergeCell ref="Z45:AA45"/>
    <mergeCell ref="AB45:AB46"/>
    <mergeCell ref="AC45:AC46"/>
    <mergeCell ref="Y31:AA31"/>
    <mergeCell ref="Z33:AA33"/>
    <mergeCell ref="Y18:Y27"/>
    <mergeCell ref="Z18:AA18"/>
    <mergeCell ref="Z19:AA19"/>
    <mergeCell ref="Z20:AA20"/>
    <mergeCell ref="Z21:AA21"/>
    <mergeCell ref="Z22:AA22"/>
    <mergeCell ref="Z23:AA23"/>
    <mergeCell ref="Z24:AA24"/>
    <mergeCell ref="Z25:AA25"/>
    <mergeCell ref="Z26:AA26"/>
    <mergeCell ref="Z27:AA27"/>
    <mergeCell ref="O42:P42"/>
    <mergeCell ref="O43:P43"/>
    <mergeCell ref="Y53:Y57"/>
    <mergeCell ref="Z53:AA53"/>
    <mergeCell ref="Z54:AA54"/>
    <mergeCell ref="Z55:AA55"/>
    <mergeCell ref="Z56:AA56"/>
    <mergeCell ref="Z57:AA57"/>
    <mergeCell ref="Z48:AA48"/>
    <mergeCell ref="Y49:AA49"/>
    <mergeCell ref="Z50:AA50"/>
    <mergeCell ref="Z51:AA51"/>
    <mergeCell ref="Y52:AA52"/>
    <mergeCell ref="AD45:AD46"/>
    <mergeCell ref="Z46:AA46"/>
    <mergeCell ref="Z39:AA39"/>
    <mergeCell ref="Z40:AA40"/>
    <mergeCell ref="Z41:AA41"/>
    <mergeCell ref="Z42:AA42"/>
    <mergeCell ref="Z43:AA43"/>
    <mergeCell ref="Y34:AA34"/>
    <mergeCell ref="Z35:AA35"/>
    <mergeCell ref="Z36:AA36"/>
    <mergeCell ref="Z37:AA37"/>
    <mergeCell ref="Z38:AA38"/>
    <mergeCell ref="N53:N57"/>
    <mergeCell ref="O53:P53"/>
    <mergeCell ref="O54:P54"/>
    <mergeCell ref="O55:P55"/>
    <mergeCell ref="O56:P56"/>
    <mergeCell ref="O57:P57"/>
    <mergeCell ref="X4:AA4"/>
    <mergeCell ref="AB6:AE6"/>
    <mergeCell ref="Y7:Y17"/>
    <mergeCell ref="Z7:AA7"/>
    <mergeCell ref="Z8:AA8"/>
    <mergeCell ref="Z9:AA9"/>
    <mergeCell ref="Z10:AA10"/>
    <mergeCell ref="Z11:AA11"/>
    <mergeCell ref="Z12:AA12"/>
    <mergeCell ref="Z13:AA13"/>
    <mergeCell ref="Z14:AA14"/>
    <mergeCell ref="Z15:AA15"/>
    <mergeCell ref="Z16:AA16"/>
    <mergeCell ref="Z17:AA17"/>
    <mergeCell ref="AB4:AD4"/>
    <mergeCell ref="Z28:AA28"/>
    <mergeCell ref="Z29:AA29"/>
    <mergeCell ref="Z30:AA30"/>
    <mergeCell ref="O50:P50"/>
    <mergeCell ref="O51:P51"/>
    <mergeCell ref="N52:P52"/>
    <mergeCell ref="U45:U46"/>
    <mergeCell ref="O46:P46"/>
    <mergeCell ref="O47:P47"/>
    <mergeCell ref="O45:P45"/>
    <mergeCell ref="Q45:Q46"/>
    <mergeCell ref="R45:R46"/>
    <mergeCell ref="S45:S46"/>
    <mergeCell ref="T45:T46"/>
    <mergeCell ref="N34:P34"/>
    <mergeCell ref="O35:P35"/>
    <mergeCell ref="O36:P36"/>
    <mergeCell ref="O37:P37"/>
    <mergeCell ref="O38:P38"/>
    <mergeCell ref="O48:P48"/>
    <mergeCell ref="N49:P49"/>
    <mergeCell ref="O22:P22"/>
    <mergeCell ref="O23:P23"/>
    <mergeCell ref="O24:P24"/>
    <mergeCell ref="O25:P25"/>
    <mergeCell ref="O26:P26"/>
    <mergeCell ref="O27:P27"/>
    <mergeCell ref="O39:P39"/>
    <mergeCell ref="O40:P40"/>
    <mergeCell ref="O41:P41"/>
    <mergeCell ref="E2:F2"/>
    <mergeCell ref="H2:K2"/>
    <mergeCell ref="B10:K10"/>
    <mergeCell ref="M3:O3"/>
    <mergeCell ref="P3:U3"/>
    <mergeCell ref="M4:O4"/>
    <mergeCell ref="Q6:U6"/>
    <mergeCell ref="N7:N17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Q4:T4"/>
    <mergeCell ref="AA3:AE3"/>
    <mergeCell ref="B41:G41"/>
    <mergeCell ref="H41:K41"/>
    <mergeCell ref="B18:K18"/>
    <mergeCell ref="B26:K26"/>
    <mergeCell ref="B33:K33"/>
    <mergeCell ref="A35:K35"/>
    <mergeCell ref="B36:F36"/>
    <mergeCell ref="H36:J36"/>
    <mergeCell ref="H37:J37"/>
    <mergeCell ref="F38:G38"/>
    <mergeCell ref="J38:K38"/>
    <mergeCell ref="F39:G39"/>
    <mergeCell ref="J39:K39"/>
    <mergeCell ref="O28:P28"/>
    <mergeCell ref="O29:P29"/>
    <mergeCell ref="O30:P30"/>
    <mergeCell ref="N31:P31"/>
    <mergeCell ref="O33:P33"/>
    <mergeCell ref="N18:N27"/>
    <mergeCell ref="O18:P18"/>
    <mergeCell ref="O19:P19"/>
    <mergeCell ref="O20:P20"/>
    <mergeCell ref="O21:P21"/>
  </mergeCells>
  <conditionalFormatting sqref="J39">
    <cfRule type="cellIs" dxfId="6" priority="4" operator="equal">
      <formula>0</formula>
    </cfRule>
    <cfRule type="cellIs" dxfId="5" priority="5" operator="lessThan">
      <formula>1</formula>
    </cfRule>
    <cfRule type="cellIs" dxfId="4" priority="7" operator="lessThan">
      <formula>1</formula>
    </cfRule>
  </conditionalFormatting>
  <conditionalFormatting sqref="H41">
    <cfRule type="containsText" dxfId="3" priority="6" operator="containsText" text="nicht nachgewiesen !">
      <formula>NOT(ISERROR(SEARCH("nicht nachgewiesen !",H41)))</formula>
    </cfRule>
  </conditionalFormatting>
  <conditionalFormatting sqref="F39">
    <cfRule type="cellIs" dxfId="2" priority="1" operator="equal">
      <formula>0</formula>
    </cfRule>
    <cfRule type="cellIs" dxfId="1" priority="2" operator="lessThan">
      <formula>1</formula>
    </cfRule>
    <cfRule type="cellIs" dxfId="0" priority="3" operator="lessThan">
      <formula>1</formula>
    </cfRule>
  </conditionalFormatting>
  <dataValidations count="3">
    <dataValidation allowBlank="1" showInputMessage="1" showErrorMessage="1" prompt="Der eingegebene Wert ist durch Angabe der Datengrundlage in der KTBL Datensammlung in Spalte C21 zu belegen." sqref="F4"/>
    <dataValidation type="decimal" allowBlank="1" errorTitle="Unternehmensanteil" sqref="J38 F38">
      <formula1>51</formula1>
      <formula2>100</formula2>
    </dataValidation>
    <dataValidation operator="equal" allowBlank="1" showInputMessage="1" showErrorMessage="1" sqref="F37"/>
  </dataValidations>
  <pageMargins left="0.51181102362204722" right="0.11811023622047245" top="0.78740157480314965" bottom="0.78740157480314965" header="0.31496062992125984" footer="0.31496062992125984"/>
  <pageSetup paperSize="9" scale="92" orientation="portrait" horizontalDpi="4294967295" verticalDpi="4294967295" r:id="rId1"/>
  <ignoredErrors>
    <ignoredError sqref="H4:J9 H12:J17 H19:J25 H27:J32 H34:J34 P3 AB13:AD13 Q13 R13:T13 Q39:T39 Q57:T57 AB57:AD57 I11:J11" unlockedFormula="1"/>
    <ignoredError sqref="U28:U34 U43:U4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>
    <tabColor rgb="FFFFC000"/>
    <pageSetUpPr fitToPage="1"/>
  </sheetPr>
  <dimension ref="A1:AI636"/>
  <sheetViews>
    <sheetView workbookViewId="0">
      <selection activeCell="I538" sqref="I538"/>
    </sheetView>
  </sheetViews>
  <sheetFormatPr baseColWidth="10" defaultColWidth="11.5703125" defaultRowHeight="12" x14ac:dyDescent="0.2"/>
  <cols>
    <col min="1" max="1" width="3.5703125" style="71" customWidth="1"/>
    <col min="2" max="2" width="1.7109375" style="71" customWidth="1"/>
    <col min="3" max="3" width="5.7109375" style="71" customWidth="1"/>
    <col min="4" max="4" width="25.7109375" style="71" customWidth="1"/>
    <col min="5" max="5" width="11.7109375" style="72" customWidth="1"/>
    <col min="6" max="6" width="17.7109375" style="73" customWidth="1"/>
    <col min="7" max="7" width="7.7109375" style="74" customWidth="1"/>
    <col min="8" max="8" width="13.28515625" style="73" customWidth="1"/>
    <col min="9" max="9" width="18" style="75" customWidth="1"/>
    <col min="10" max="10" width="15.28515625" style="71" hidden="1" customWidth="1"/>
    <col min="11" max="11" width="3.7109375" style="71" hidden="1" customWidth="1"/>
    <col min="12" max="12" width="11.5703125" style="71" hidden="1" customWidth="1"/>
    <col min="13" max="13" width="3.7109375" style="71" hidden="1" customWidth="1"/>
    <col min="14" max="14" width="11.5703125" style="71" hidden="1" customWidth="1"/>
    <col min="15" max="15" width="3.7109375" style="71" hidden="1" customWidth="1"/>
    <col min="16" max="16" width="11.5703125" style="71" hidden="1" customWidth="1"/>
    <col min="17" max="17" width="3.7109375" style="71" hidden="1" customWidth="1"/>
    <col min="18" max="18" width="11.5703125" style="71" hidden="1" customWidth="1"/>
    <col min="19" max="19" width="3.7109375" style="71" hidden="1" customWidth="1"/>
    <col min="20" max="20" width="11.5703125" style="71" hidden="1" customWidth="1"/>
    <col min="21" max="21" width="3.7109375" style="71" hidden="1" customWidth="1"/>
    <col min="22" max="22" width="11.5703125" style="71" hidden="1" customWidth="1"/>
    <col min="23" max="23" width="3.7109375" style="71" hidden="1" customWidth="1"/>
    <col min="24" max="24" width="13.7109375" style="71" hidden="1" customWidth="1"/>
    <col min="25" max="25" width="3.7109375" style="71" hidden="1" customWidth="1"/>
    <col min="26" max="26" width="11.5703125" style="71" hidden="1" customWidth="1"/>
    <col min="27" max="27" width="3.7109375" style="71" hidden="1" customWidth="1"/>
    <col min="28" max="28" width="11.5703125" style="71" hidden="1" customWidth="1"/>
    <col min="29" max="29" width="3.7109375" style="71" hidden="1" customWidth="1"/>
    <col min="30" max="30" width="11.5703125" style="71" hidden="1" customWidth="1"/>
    <col min="31" max="31" width="3.7109375" style="71" hidden="1" customWidth="1"/>
    <col min="32" max="32" width="11.5703125" style="71" hidden="1" customWidth="1"/>
    <col min="33" max="33" width="3.7109375" style="71" hidden="1" customWidth="1"/>
    <col min="34" max="34" width="11.5703125" style="71" hidden="1" customWidth="1"/>
    <col min="35" max="35" width="4.7109375" style="71" hidden="1" customWidth="1"/>
    <col min="36" max="16384" width="11.5703125" style="71"/>
  </cols>
  <sheetData>
    <row r="1" spans="1:33" ht="30" x14ac:dyDescent="0.4">
      <c r="A1" s="70" t="s">
        <v>60</v>
      </c>
    </row>
    <row r="3" spans="1:33" s="76" customFormat="1" ht="15.75" x14ac:dyDescent="0.25">
      <c r="B3" s="77" t="s">
        <v>61</v>
      </c>
      <c r="C3" s="78"/>
      <c r="D3" s="78"/>
      <c r="E3" s="79"/>
      <c r="G3" s="74"/>
      <c r="H3" s="74"/>
      <c r="I3" s="75"/>
    </row>
    <row r="4" spans="1:33" s="76" customFormat="1" x14ac:dyDescent="0.2">
      <c r="C4" s="78"/>
      <c r="D4" s="78"/>
      <c r="E4" s="79"/>
      <c r="F4" s="80"/>
      <c r="G4" s="74"/>
      <c r="H4" s="74"/>
      <c r="I4" s="75"/>
    </row>
    <row r="5" spans="1:33" x14ac:dyDescent="0.2">
      <c r="A5" s="81" t="s">
        <v>62</v>
      </c>
      <c r="B5" s="82"/>
      <c r="F5" s="83" t="s">
        <v>63</v>
      </c>
    </row>
    <row r="6" spans="1:33" s="76" customFormat="1" x14ac:dyDescent="0.2">
      <c r="A6" s="76">
        <v>1</v>
      </c>
      <c r="C6" s="76" t="s">
        <v>64</v>
      </c>
      <c r="H6" s="74" t="s">
        <v>65</v>
      </c>
      <c r="I6" s="84" t="str">
        <f>CONCATENATE(Investitionskonzept!L6,Investitionskonzept!N6)</f>
        <v>276 072881230001</v>
      </c>
    </row>
    <row r="7" spans="1:33" s="76" customFormat="1" hidden="1" x14ac:dyDescent="0.2">
      <c r="A7" s="76">
        <v>2</v>
      </c>
      <c r="C7" s="78" t="s">
        <v>66</v>
      </c>
      <c r="D7" s="78"/>
      <c r="E7" s="79"/>
      <c r="F7" s="85" t="s">
        <v>67</v>
      </c>
      <c r="G7" s="80"/>
      <c r="H7" s="74" t="s">
        <v>65</v>
      </c>
      <c r="I7" s="86"/>
    </row>
    <row r="8" spans="1:33" s="76" customFormat="1" hidden="1" x14ac:dyDescent="0.2">
      <c r="A8" s="76">
        <v>3</v>
      </c>
      <c r="C8" s="78" t="s">
        <v>68</v>
      </c>
      <c r="D8" s="78"/>
      <c r="E8" s="79"/>
      <c r="F8" s="85" t="s">
        <v>69</v>
      </c>
      <c r="G8" s="80"/>
      <c r="H8" s="74" t="s">
        <v>65</v>
      </c>
      <c r="I8" s="86"/>
    </row>
    <row r="9" spans="1:33" s="76" customFormat="1" hidden="1" x14ac:dyDescent="0.2">
      <c r="A9" s="76">
        <v>4</v>
      </c>
      <c r="C9" s="78" t="s">
        <v>70</v>
      </c>
      <c r="D9" s="78"/>
      <c r="E9" s="79"/>
      <c r="F9" s="85" t="s">
        <v>71</v>
      </c>
      <c r="G9" s="80"/>
      <c r="H9" s="74" t="s">
        <v>65</v>
      </c>
      <c r="I9" s="87"/>
    </row>
    <row r="10" spans="1:33" s="76" customFormat="1" hidden="1" x14ac:dyDescent="0.2">
      <c r="A10" s="76">
        <v>5</v>
      </c>
      <c r="C10" s="78" t="s">
        <v>72</v>
      </c>
      <c r="D10" s="78"/>
      <c r="E10" s="79"/>
      <c r="F10" s="85" t="s">
        <v>73</v>
      </c>
      <c r="G10" s="80"/>
      <c r="H10" s="74" t="s">
        <v>65</v>
      </c>
      <c r="I10" s="86"/>
    </row>
    <row r="11" spans="1:33" s="76" customFormat="1" hidden="1" x14ac:dyDescent="0.2">
      <c r="A11" s="76">
        <v>6</v>
      </c>
      <c r="C11" s="76" t="s">
        <v>74</v>
      </c>
      <c r="E11" s="88"/>
      <c r="F11" s="85" t="s">
        <v>75</v>
      </c>
      <c r="G11" s="80"/>
      <c r="H11" s="74" t="s">
        <v>65</v>
      </c>
      <c r="I11" s="89"/>
    </row>
    <row r="12" spans="1:33" s="76" customFormat="1" x14ac:dyDescent="0.2">
      <c r="A12" s="76">
        <v>7</v>
      </c>
      <c r="C12" s="78" t="s">
        <v>76</v>
      </c>
      <c r="E12" s="88"/>
      <c r="F12" s="85"/>
      <c r="G12" s="80"/>
      <c r="H12" s="74" t="s">
        <v>77</v>
      </c>
      <c r="I12" s="90">
        <v>45519</v>
      </c>
    </row>
    <row r="13" spans="1:33" s="76" customFormat="1" hidden="1" x14ac:dyDescent="0.2">
      <c r="A13" s="76">
        <v>8</v>
      </c>
      <c r="C13" s="78" t="s">
        <v>78</v>
      </c>
      <c r="E13" s="88"/>
      <c r="F13" s="85"/>
      <c r="G13" s="80"/>
      <c r="H13" s="74" t="s">
        <v>77</v>
      </c>
      <c r="I13" s="90"/>
    </row>
    <row r="14" spans="1:33" s="76" customFormat="1" x14ac:dyDescent="0.2">
      <c r="A14" s="76">
        <v>9</v>
      </c>
      <c r="C14" s="78" t="s">
        <v>79</v>
      </c>
      <c r="E14" s="88"/>
      <c r="F14" s="85"/>
      <c r="G14" s="80"/>
      <c r="H14" s="74" t="s">
        <v>77</v>
      </c>
      <c r="I14" s="90">
        <v>45524</v>
      </c>
    </row>
    <row r="15" spans="1:33" s="76" customFormat="1" ht="12.75" x14ac:dyDescent="0.2">
      <c r="A15" s="76">
        <v>10</v>
      </c>
      <c r="C15" s="78" t="s">
        <v>80</v>
      </c>
      <c r="E15" s="88"/>
      <c r="F15" s="85"/>
      <c r="G15" s="80"/>
      <c r="H15" s="74" t="s">
        <v>77</v>
      </c>
      <c r="I15" s="90">
        <v>45550</v>
      </c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</row>
    <row r="16" spans="1:33" s="76" customFormat="1" ht="12.75" x14ac:dyDescent="0.2">
      <c r="A16" s="76">
        <v>11</v>
      </c>
      <c r="C16" s="78" t="s">
        <v>81</v>
      </c>
      <c r="D16" s="78"/>
      <c r="E16" s="79"/>
      <c r="F16" s="92"/>
      <c r="G16" s="80"/>
      <c r="H16" s="74" t="s">
        <v>82</v>
      </c>
      <c r="I16" s="93">
        <v>1</v>
      </c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</row>
    <row r="17" spans="1:35" s="76" customFormat="1" x14ac:dyDescent="0.2">
      <c r="A17" s="76">
        <v>12</v>
      </c>
      <c r="C17" s="78" t="s">
        <v>83</v>
      </c>
      <c r="D17" s="78"/>
      <c r="E17" s="79"/>
      <c r="F17" s="85"/>
      <c r="G17" s="80"/>
      <c r="H17" s="74" t="s">
        <v>82</v>
      </c>
      <c r="I17" s="93">
        <v>1</v>
      </c>
    </row>
    <row r="18" spans="1:35" s="76" customFormat="1" x14ac:dyDescent="0.2">
      <c r="A18" s="76">
        <v>13</v>
      </c>
      <c r="C18" s="78" t="s">
        <v>84</v>
      </c>
      <c r="D18" s="78"/>
      <c r="E18" s="79"/>
      <c r="F18" s="85"/>
      <c r="H18" s="74" t="s">
        <v>82</v>
      </c>
      <c r="I18" s="93">
        <v>0</v>
      </c>
    </row>
    <row r="19" spans="1:35" s="76" customFormat="1" x14ac:dyDescent="0.2">
      <c r="A19" s="76">
        <v>14</v>
      </c>
      <c r="C19" s="78"/>
      <c r="D19" s="79" t="s">
        <v>85</v>
      </c>
      <c r="F19" s="80"/>
      <c r="G19" s="80"/>
      <c r="H19" s="74" t="s">
        <v>8</v>
      </c>
      <c r="I19" s="94"/>
      <c r="J19" s="76" t="s">
        <v>86</v>
      </c>
      <c r="L19" s="92" t="s">
        <v>87</v>
      </c>
      <c r="M19" s="92"/>
      <c r="N19" s="92" t="s">
        <v>83</v>
      </c>
      <c r="O19" s="92"/>
      <c r="P19" s="92" t="s">
        <v>88</v>
      </c>
      <c r="Q19" s="92"/>
      <c r="R19" s="92" t="s">
        <v>89</v>
      </c>
      <c r="S19" s="92"/>
      <c r="T19" s="92" t="s">
        <v>90</v>
      </c>
      <c r="U19" s="92"/>
      <c r="V19" s="92" t="s">
        <v>91</v>
      </c>
      <c r="W19" s="92"/>
      <c r="X19" s="92" t="s">
        <v>39</v>
      </c>
      <c r="Y19" s="92"/>
      <c r="Z19" s="92" t="s">
        <v>92</v>
      </c>
      <c r="AA19" s="92"/>
      <c r="AB19" s="92" t="s">
        <v>93</v>
      </c>
      <c r="AC19" s="92"/>
      <c r="AD19" s="92" t="s">
        <v>94</v>
      </c>
      <c r="AE19" s="92"/>
      <c r="AF19" s="92" t="s">
        <v>95</v>
      </c>
      <c r="AH19" s="92" t="s">
        <v>96</v>
      </c>
    </row>
    <row r="20" spans="1:35" s="76" customFormat="1" x14ac:dyDescent="0.2">
      <c r="A20" s="76">
        <v>15</v>
      </c>
      <c r="C20" s="78"/>
      <c r="D20" s="79" t="s">
        <v>97</v>
      </c>
      <c r="F20" s="80"/>
      <c r="H20" s="74" t="s">
        <v>98</v>
      </c>
      <c r="I20" s="93"/>
      <c r="J20" s="95" t="s">
        <v>99</v>
      </c>
      <c r="K20" s="96">
        <v>1</v>
      </c>
      <c r="L20" s="95" t="s">
        <v>100</v>
      </c>
      <c r="M20" s="95">
        <v>0</v>
      </c>
      <c r="N20" s="97" t="s">
        <v>101</v>
      </c>
      <c r="O20" s="97">
        <v>1</v>
      </c>
      <c r="P20" s="98" t="s">
        <v>102</v>
      </c>
      <c r="Q20" s="98">
        <v>1</v>
      </c>
      <c r="R20" s="99" t="s">
        <v>103</v>
      </c>
      <c r="S20" s="99">
        <v>1</v>
      </c>
      <c r="T20" s="100" t="s">
        <v>104</v>
      </c>
      <c r="U20" s="100">
        <v>0</v>
      </c>
      <c r="V20" s="101" t="s">
        <v>105</v>
      </c>
      <c r="W20" s="101">
        <v>1</v>
      </c>
      <c r="X20" s="102" t="s">
        <v>106</v>
      </c>
      <c r="Y20" s="102">
        <v>1</v>
      </c>
      <c r="Z20" s="99" t="s">
        <v>102</v>
      </c>
      <c r="AA20" s="99">
        <v>0</v>
      </c>
      <c r="AB20" s="102" t="s">
        <v>107</v>
      </c>
      <c r="AC20" s="102">
        <v>1</v>
      </c>
      <c r="AD20" s="103" t="s">
        <v>108</v>
      </c>
      <c r="AE20" s="103">
        <v>1</v>
      </c>
      <c r="AF20" s="95" t="s">
        <v>109</v>
      </c>
      <c r="AG20" s="104">
        <v>1</v>
      </c>
      <c r="AH20" s="105" t="s">
        <v>110</v>
      </c>
      <c r="AI20" s="105">
        <v>1</v>
      </c>
    </row>
    <row r="21" spans="1:35" s="76" customFormat="1" x14ac:dyDescent="0.2">
      <c r="A21" s="76">
        <v>16</v>
      </c>
      <c r="C21" s="78" t="s">
        <v>111</v>
      </c>
      <c r="D21" s="78"/>
      <c r="E21" s="79"/>
      <c r="F21" s="85" t="s">
        <v>112</v>
      </c>
      <c r="H21" s="74" t="s">
        <v>82</v>
      </c>
      <c r="I21" s="93">
        <v>1</v>
      </c>
      <c r="J21" s="95" t="s">
        <v>113</v>
      </c>
      <c r="K21" s="96">
        <v>2</v>
      </c>
      <c r="L21" s="95" t="s">
        <v>114</v>
      </c>
      <c r="M21" s="95">
        <v>1</v>
      </c>
      <c r="N21" s="97" t="s">
        <v>115</v>
      </c>
      <c r="O21" s="97">
        <v>2</v>
      </c>
      <c r="P21" s="98" t="s">
        <v>116</v>
      </c>
      <c r="Q21" s="98">
        <v>2</v>
      </c>
      <c r="R21" s="99" t="s">
        <v>117</v>
      </c>
      <c r="S21" s="99">
        <v>2</v>
      </c>
      <c r="T21" s="100" t="s">
        <v>118</v>
      </c>
      <c r="U21" s="100">
        <v>1</v>
      </c>
      <c r="V21" s="101" t="s">
        <v>119</v>
      </c>
      <c r="W21" s="101">
        <v>2</v>
      </c>
      <c r="X21" s="106" t="s">
        <v>120</v>
      </c>
      <c r="Y21" s="106">
        <v>2</v>
      </c>
      <c r="Z21" s="99" t="s">
        <v>121</v>
      </c>
      <c r="AA21" s="99">
        <v>1</v>
      </c>
      <c r="AB21" s="102" t="s">
        <v>102</v>
      </c>
      <c r="AC21" s="102">
        <v>0</v>
      </c>
      <c r="AD21" s="103" t="s">
        <v>122</v>
      </c>
      <c r="AE21" s="103">
        <v>2</v>
      </c>
      <c r="AF21" s="95" t="s">
        <v>123</v>
      </c>
      <c r="AG21" s="104">
        <v>2</v>
      </c>
      <c r="AH21" s="105" t="s">
        <v>124</v>
      </c>
      <c r="AI21" s="105">
        <v>2</v>
      </c>
    </row>
    <row r="22" spans="1:35" s="76" customFormat="1" x14ac:dyDescent="0.2">
      <c r="A22" s="76">
        <v>17</v>
      </c>
      <c r="C22" s="78" t="s">
        <v>125</v>
      </c>
      <c r="E22" s="79"/>
      <c r="F22" s="80"/>
      <c r="H22" s="74" t="s">
        <v>82</v>
      </c>
      <c r="I22" s="93">
        <v>6</v>
      </c>
      <c r="J22" s="95" t="s">
        <v>126</v>
      </c>
      <c r="K22" s="96">
        <v>3</v>
      </c>
      <c r="L22" s="95" t="s">
        <v>127</v>
      </c>
      <c r="M22" s="95">
        <v>2</v>
      </c>
      <c r="N22" s="97" t="s">
        <v>128</v>
      </c>
      <c r="O22" s="97">
        <v>3</v>
      </c>
      <c r="P22" s="98" t="s">
        <v>129</v>
      </c>
      <c r="Q22" s="98">
        <v>3</v>
      </c>
      <c r="R22" s="92"/>
      <c r="S22" s="92"/>
      <c r="T22" s="100" t="s">
        <v>130</v>
      </c>
      <c r="U22" s="100">
        <v>2</v>
      </c>
      <c r="X22" s="102" t="s">
        <v>131</v>
      </c>
      <c r="Y22" s="102">
        <v>3</v>
      </c>
      <c r="Z22" s="99" t="s">
        <v>132</v>
      </c>
      <c r="AA22" s="99">
        <v>2</v>
      </c>
      <c r="AB22" s="92"/>
      <c r="AC22" s="92"/>
      <c r="AF22" s="95" t="s">
        <v>133</v>
      </c>
      <c r="AG22" s="104">
        <v>3</v>
      </c>
      <c r="AH22" s="105" t="s">
        <v>134</v>
      </c>
      <c r="AI22" s="105">
        <v>3</v>
      </c>
    </row>
    <row r="23" spans="1:35" s="76" customFormat="1" x14ac:dyDescent="0.2">
      <c r="A23" s="76">
        <v>18</v>
      </c>
      <c r="C23" s="78" t="s">
        <v>90</v>
      </c>
      <c r="D23" s="78"/>
      <c r="E23" s="79"/>
      <c r="F23" s="85" t="s">
        <v>135</v>
      </c>
      <c r="H23" s="74" t="s">
        <v>82</v>
      </c>
      <c r="I23" s="93">
        <v>0</v>
      </c>
      <c r="J23" s="95" t="s">
        <v>136</v>
      </c>
      <c r="K23" s="96">
        <v>4</v>
      </c>
      <c r="L23" s="95" t="s">
        <v>137</v>
      </c>
      <c r="M23" s="95">
        <v>3</v>
      </c>
      <c r="N23" s="97" t="s">
        <v>138</v>
      </c>
      <c r="O23" s="97">
        <v>4</v>
      </c>
      <c r="P23" s="92"/>
      <c r="Q23" s="92"/>
      <c r="R23" s="92"/>
      <c r="S23" s="92"/>
      <c r="T23" s="92"/>
      <c r="U23" s="92"/>
      <c r="Z23" s="99" t="s">
        <v>139</v>
      </c>
      <c r="AA23" s="99">
        <v>3</v>
      </c>
      <c r="AB23" s="92"/>
      <c r="AC23" s="92"/>
      <c r="AD23" s="92"/>
      <c r="AE23" s="92"/>
      <c r="AF23" s="95" t="s">
        <v>140</v>
      </c>
      <c r="AG23" s="104">
        <v>4</v>
      </c>
      <c r="AH23" s="105" t="s">
        <v>141</v>
      </c>
      <c r="AI23" s="105">
        <v>4</v>
      </c>
    </row>
    <row r="24" spans="1:35" s="76" customFormat="1" x14ac:dyDescent="0.2">
      <c r="A24" s="76">
        <v>19</v>
      </c>
      <c r="C24" s="78"/>
      <c r="D24" s="79" t="s">
        <v>142</v>
      </c>
      <c r="F24" s="80"/>
      <c r="H24" s="74" t="s">
        <v>98</v>
      </c>
      <c r="I24" s="93"/>
      <c r="J24" s="107" t="s">
        <v>143</v>
      </c>
      <c r="K24" s="96">
        <v>5</v>
      </c>
      <c r="L24" s="108"/>
      <c r="M24" s="108"/>
      <c r="N24" s="97" t="s">
        <v>144</v>
      </c>
      <c r="O24" s="97">
        <v>5</v>
      </c>
      <c r="P24" s="108"/>
      <c r="Q24" s="108"/>
      <c r="R24" s="108"/>
      <c r="S24" s="108"/>
      <c r="T24" s="108"/>
      <c r="U24" s="108"/>
      <c r="X24" s="108"/>
      <c r="Y24" s="108"/>
      <c r="Z24" s="108"/>
      <c r="AA24" s="108"/>
      <c r="AB24" s="108"/>
      <c r="AC24" s="108"/>
      <c r="AD24" s="108"/>
      <c r="AE24" s="108"/>
      <c r="AF24" s="107" t="s">
        <v>145</v>
      </c>
      <c r="AG24" s="104">
        <v>5</v>
      </c>
    </row>
    <row r="25" spans="1:35" s="76" customFormat="1" x14ac:dyDescent="0.2">
      <c r="A25" s="76">
        <v>20</v>
      </c>
      <c r="C25" s="78" t="s">
        <v>146</v>
      </c>
      <c r="D25" s="78"/>
      <c r="E25" s="79"/>
      <c r="F25" s="85" t="s">
        <v>147</v>
      </c>
      <c r="H25" s="74" t="s">
        <v>82</v>
      </c>
      <c r="I25" s="93">
        <v>2</v>
      </c>
      <c r="J25" s="95" t="s">
        <v>148</v>
      </c>
      <c r="K25" s="96">
        <v>6</v>
      </c>
      <c r="L25" s="92"/>
      <c r="M25" s="92"/>
      <c r="N25" s="109" t="s">
        <v>149</v>
      </c>
      <c r="O25" s="109">
        <v>6</v>
      </c>
      <c r="P25" s="92"/>
      <c r="Q25" s="92"/>
      <c r="R25" s="92"/>
      <c r="S25" s="92"/>
      <c r="T25" s="92"/>
      <c r="U25" s="92"/>
      <c r="X25" s="92"/>
      <c r="Y25" s="92"/>
      <c r="Z25" s="92"/>
      <c r="AA25" s="92"/>
      <c r="AB25" s="92"/>
      <c r="AC25" s="92"/>
      <c r="AD25" s="92"/>
      <c r="AE25" s="92"/>
      <c r="AF25" s="95" t="s">
        <v>150</v>
      </c>
      <c r="AG25" s="104">
        <v>6</v>
      </c>
    </row>
    <row r="26" spans="1:35" s="76" customFormat="1" x14ac:dyDescent="0.2">
      <c r="A26" s="76">
        <v>21</v>
      </c>
      <c r="C26" s="78" t="s">
        <v>151</v>
      </c>
      <c r="D26" s="78"/>
      <c r="E26" s="79"/>
      <c r="F26" s="85"/>
      <c r="H26" s="74" t="s">
        <v>82</v>
      </c>
      <c r="I26" s="93">
        <v>2</v>
      </c>
      <c r="J26" s="95" t="s">
        <v>152</v>
      </c>
      <c r="K26" s="96">
        <v>7</v>
      </c>
      <c r="L26" s="92"/>
      <c r="M26" s="92"/>
      <c r="N26" s="97" t="s">
        <v>153</v>
      </c>
      <c r="O26" s="97">
        <v>7</v>
      </c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</row>
    <row r="27" spans="1:35" s="76" customFormat="1" x14ac:dyDescent="0.2">
      <c r="A27" s="76">
        <v>22</v>
      </c>
      <c r="C27" s="78" t="s">
        <v>154</v>
      </c>
      <c r="D27" s="78"/>
      <c r="E27" s="79"/>
      <c r="F27" s="85"/>
      <c r="H27" s="74" t="s">
        <v>77</v>
      </c>
      <c r="I27" s="90">
        <v>2</v>
      </c>
      <c r="J27" s="95" t="s">
        <v>155</v>
      </c>
      <c r="K27" s="96">
        <v>8</v>
      </c>
      <c r="L27" s="92"/>
      <c r="M27" s="92"/>
      <c r="N27" s="97" t="s">
        <v>141</v>
      </c>
      <c r="O27" s="97">
        <v>8</v>
      </c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</row>
    <row r="28" spans="1:35" s="76" customFormat="1" x14ac:dyDescent="0.2">
      <c r="A28" s="76">
        <v>23</v>
      </c>
      <c r="C28" s="78" t="s">
        <v>156</v>
      </c>
      <c r="D28" s="78"/>
      <c r="E28" s="88"/>
      <c r="F28" s="85"/>
      <c r="H28" s="74" t="s">
        <v>98</v>
      </c>
      <c r="I28" s="93"/>
      <c r="J28" s="107" t="s">
        <v>157</v>
      </c>
      <c r="K28" s="96">
        <v>9</v>
      </c>
      <c r="L28" s="108"/>
      <c r="M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</row>
    <row r="29" spans="1:35" s="76" customFormat="1" x14ac:dyDescent="0.2">
      <c r="A29" s="76">
        <v>24</v>
      </c>
      <c r="C29" s="78" t="s">
        <v>158</v>
      </c>
      <c r="D29" s="78"/>
      <c r="E29" s="88"/>
      <c r="F29" s="85"/>
      <c r="H29" s="74" t="s">
        <v>98</v>
      </c>
      <c r="I29" s="93"/>
      <c r="J29" s="95" t="s">
        <v>159</v>
      </c>
      <c r="K29" s="96">
        <v>10</v>
      </c>
      <c r="L29" s="92"/>
      <c r="M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</row>
    <row r="30" spans="1:35" s="76" customFormat="1" x14ac:dyDescent="0.2">
      <c r="A30" s="76">
        <v>25</v>
      </c>
      <c r="C30" s="78" t="s">
        <v>160</v>
      </c>
      <c r="D30" s="78"/>
      <c r="E30" s="88"/>
      <c r="F30" s="85"/>
      <c r="H30" s="74" t="s">
        <v>77</v>
      </c>
      <c r="I30" s="90"/>
      <c r="J30" s="95" t="s">
        <v>161</v>
      </c>
      <c r="K30" s="96">
        <v>11</v>
      </c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</row>
    <row r="31" spans="1:35" s="76" customFormat="1" x14ac:dyDescent="0.2">
      <c r="A31" s="76">
        <v>26</v>
      </c>
      <c r="C31" s="76" t="s">
        <v>162</v>
      </c>
      <c r="D31" s="78"/>
      <c r="E31" s="88"/>
      <c r="F31" s="80"/>
      <c r="H31" s="74" t="s">
        <v>77</v>
      </c>
      <c r="I31" s="90"/>
      <c r="J31" s="95"/>
    </row>
    <row r="32" spans="1:35" s="76" customFormat="1" hidden="1" x14ac:dyDescent="0.2">
      <c r="A32" s="76">
        <v>27</v>
      </c>
      <c r="C32" s="76" t="s">
        <v>163</v>
      </c>
      <c r="D32" s="78"/>
      <c r="E32" s="88"/>
      <c r="F32" s="80"/>
      <c r="G32" s="80"/>
      <c r="H32" s="80" t="s">
        <v>82</v>
      </c>
      <c r="I32" s="110"/>
    </row>
    <row r="33" spans="1:9" s="76" customFormat="1" hidden="1" x14ac:dyDescent="0.2">
      <c r="A33" s="76">
        <v>28</v>
      </c>
      <c r="C33" s="78" t="s">
        <v>164</v>
      </c>
      <c r="D33" s="78"/>
      <c r="E33" s="88"/>
      <c r="F33" s="80"/>
      <c r="G33" s="80"/>
      <c r="H33" s="80" t="s">
        <v>165</v>
      </c>
      <c r="I33" s="110"/>
    </row>
    <row r="34" spans="1:9" s="76" customFormat="1" hidden="1" x14ac:dyDescent="0.2">
      <c r="A34" s="76">
        <v>29</v>
      </c>
      <c r="C34" s="78" t="s">
        <v>166</v>
      </c>
      <c r="D34" s="78"/>
      <c r="E34" s="88"/>
      <c r="F34" s="80"/>
      <c r="G34" s="80"/>
      <c r="H34" s="80" t="s">
        <v>165</v>
      </c>
      <c r="I34" s="110"/>
    </row>
    <row r="35" spans="1:9" s="76" customFormat="1" x14ac:dyDescent="0.2">
      <c r="A35" s="76">
        <v>30</v>
      </c>
      <c r="B35" s="78"/>
      <c r="C35" s="78"/>
      <c r="D35" s="78"/>
      <c r="E35" s="79"/>
      <c r="F35" s="80"/>
      <c r="G35" s="80"/>
      <c r="H35" s="80"/>
      <c r="I35" s="111"/>
    </row>
    <row r="36" spans="1:9" s="76" customFormat="1" hidden="1" x14ac:dyDescent="0.2">
      <c r="A36" s="76">
        <v>31</v>
      </c>
      <c r="B36" s="82" t="s">
        <v>167</v>
      </c>
      <c r="D36" s="78"/>
      <c r="E36" s="79"/>
      <c r="F36" s="80"/>
      <c r="G36" s="80"/>
      <c r="H36" s="80"/>
      <c r="I36" s="111"/>
    </row>
    <row r="37" spans="1:9" s="76" customFormat="1" hidden="1" x14ac:dyDescent="0.2">
      <c r="A37" s="76">
        <v>32</v>
      </c>
      <c r="B37" s="78"/>
      <c r="C37" s="78" t="s">
        <v>168</v>
      </c>
      <c r="E37" s="79"/>
      <c r="F37" s="80"/>
      <c r="H37" s="74" t="s">
        <v>169</v>
      </c>
      <c r="I37" s="112"/>
    </row>
    <row r="38" spans="1:9" s="76" customFormat="1" hidden="1" x14ac:dyDescent="0.2">
      <c r="A38" s="76">
        <v>33</v>
      </c>
      <c r="B38" s="78"/>
      <c r="C38" s="78" t="s">
        <v>170</v>
      </c>
      <c r="E38" s="79"/>
      <c r="F38" s="80"/>
      <c r="H38" s="74" t="s">
        <v>169</v>
      </c>
      <c r="I38" s="112"/>
    </row>
    <row r="39" spans="1:9" s="76" customFormat="1" hidden="1" x14ac:dyDescent="0.2">
      <c r="A39" s="76">
        <v>34</v>
      </c>
      <c r="B39" s="78"/>
      <c r="C39" s="78" t="s">
        <v>171</v>
      </c>
      <c r="E39" s="79"/>
      <c r="F39" s="80"/>
      <c r="H39" s="74" t="s">
        <v>169</v>
      </c>
      <c r="I39" s="112"/>
    </row>
    <row r="40" spans="1:9" s="76" customFormat="1" hidden="1" x14ac:dyDescent="0.2">
      <c r="A40" s="76">
        <v>35</v>
      </c>
      <c r="B40" s="78"/>
      <c r="C40" s="78" t="s">
        <v>172</v>
      </c>
      <c r="E40" s="79"/>
      <c r="F40" s="80"/>
      <c r="H40" s="74" t="s">
        <v>169</v>
      </c>
      <c r="I40" s="112"/>
    </row>
    <row r="41" spans="1:9" s="76" customFormat="1" hidden="1" x14ac:dyDescent="0.2">
      <c r="A41" s="76">
        <v>36</v>
      </c>
      <c r="B41" s="78"/>
      <c r="C41" s="78"/>
      <c r="E41" s="79"/>
      <c r="F41" s="80"/>
      <c r="H41" s="80"/>
      <c r="I41" s="111"/>
    </row>
    <row r="42" spans="1:9" x14ac:dyDescent="0.2">
      <c r="A42" s="76">
        <v>37</v>
      </c>
      <c r="B42" s="81" t="s">
        <v>173</v>
      </c>
      <c r="C42" s="92"/>
      <c r="D42" s="92"/>
      <c r="E42" s="113"/>
      <c r="F42" s="114"/>
      <c r="G42" s="80"/>
      <c r="H42" s="80"/>
      <c r="I42" s="115"/>
    </row>
    <row r="43" spans="1:9" s="76" customFormat="1" x14ac:dyDescent="0.2">
      <c r="A43" s="76">
        <v>38</v>
      </c>
      <c r="C43" s="78" t="s">
        <v>174</v>
      </c>
      <c r="D43" s="78"/>
      <c r="E43" s="79"/>
      <c r="F43" s="80"/>
      <c r="G43" s="80"/>
      <c r="H43" s="80" t="s">
        <v>98</v>
      </c>
      <c r="I43" s="93">
        <v>2022</v>
      </c>
    </row>
    <row r="44" spans="1:9" s="76" customFormat="1" x14ac:dyDescent="0.2">
      <c r="A44" s="76">
        <v>39</v>
      </c>
      <c r="C44" s="78" t="s">
        <v>175</v>
      </c>
      <c r="D44" s="78"/>
      <c r="E44" s="79"/>
      <c r="F44" s="80"/>
      <c r="G44" s="80"/>
      <c r="H44" s="80" t="s">
        <v>176</v>
      </c>
      <c r="I44" s="94">
        <v>38</v>
      </c>
    </row>
    <row r="45" spans="1:9" s="76" customFormat="1" x14ac:dyDescent="0.2">
      <c r="A45" s="76">
        <v>40</v>
      </c>
      <c r="C45" s="78" t="s">
        <v>177</v>
      </c>
      <c r="D45" s="78"/>
      <c r="E45" s="79"/>
      <c r="F45" s="80"/>
      <c r="G45" s="80"/>
      <c r="H45" s="80" t="s">
        <v>178</v>
      </c>
      <c r="I45" s="116">
        <v>1</v>
      </c>
    </row>
    <row r="46" spans="1:9" s="76" customFormat="1" x14ac:dyDescent="0.2">
      <c r="A46" s="76">
        <v>41</v>
      </c>
      <c r="C46" s="78" t="s">
        <v>179</v>
      </c>
      <c r="D46" s="78"/>
      <c r="E46" s="79"/>
      <c r="F46" s="80"/>
      <c r="G46" s="80"/>
      <c r="H46" s="80" t="s">
        <v>82</v>
      </c>
      <c r="I46" s="116">
        <v>2</v>
      </c>
    </row>
    <row r="47" spans="1:9" s="76" customFormat="1" x14ac:dyDescent="0.2">
      <c r="A47" s="76">
        <v>42</v>
      </c>
      <c r="C47" s="78" t="s">
        <v>180</v>
      </c>
      <c r="D47" s="78"/>
      <c r="E47" s="79"/>
      <c r="F47" s="80"/>
      <c r="G47" s="80"/>
      <c r="H47" s="80" t="s">
        <v>98</v>
      </c>
      <c r="I47" s="93"/>
    </row>
    <row r="48" spans="1:9" s="76" customFormat="1" x14ac:dyDescent="0.2">
      <c r="A48" s="76">
        <v>43</v>
      </c>
      <c r="C48" s="78" t="s">
        <v>181</v>
      </c>
      <c r="D48" s="78"/>
      <c r="E48" s="79"/>
      <c r="F48" s="80"/>
      <c r="G48" s="80"/>
      <c r="H48" s="80" t="s">
        <v>176</v>
      </c>
      <c r="I48" s="116"/>
    </row>
    <row r="49" spans="1:9" s="76" customFormat="1" x14ac:dyDescent="0.2">
      <c r="A49" s="76">
        <v>44</v>
      </c>
      <c r="C49" s="78" t="s">
        <v>182</v>
      </c>
      <c r="D49" s="78"/>
      <c r="E49" s="79"/>
      <c r="F49" s="80"/>
      <c r="G49" s="80"/>
      <c r="H49" s="80" t="s">
        <v>178</v>
      </c>
      <c r="I49" s="116"/>
    </row>
    <row r="50" spans="1:9" s="76" customFormat="1" x14ac:dyDescent="0.2">
      <c r="A50" s="76">
        <v>45</v>
      </c>
      <c r="C50" s="78" t="s">
        <v>183</v>
      </c>
      <c r="D50" s="78"/>
      <c r="E50" s="79"/>
      <c r="F50" s="80"/>
      <c r="G50" s="80"/>
      <c r="H50" s="80" t="s">
        <v>82</v>
      </c>
      <c r="I50" s="116"/>
    </row>
    <row r="51" spans="1:9" s="76" customFormat="1" x14ac:dyDescent="0.2">
      <c r="A51" s="76">
        <v>46</v>
      </c>
      <c r="E51" s="88"/>
      <c r="F51" s="74"/>
      <c r="H51" s="74"/>
      <c r="I51" s="75"/>
    </row>
    <row r="52" spans="1:9" s="81" customFormat="1" ht="15.75" x14ac:dyDescent="0.25">
      <c r="A52" s="76">
        <v>47</v>
      </c>
      <c r="B52" s="117" t="s">
        <v>184</v>
      </c>
      <c r="C52" s="76"/>
      <c r="E52" s="118"/>
      <c r="F52" s="119"/>
      <c r="H52" s="120"/>
      <c r="I52" s="121"/>
    </row>
    <row r="53" spans="1:9" x14ac:dyDescent="0.2">
      <c r="A53" s="76">
        <v>48</v>
      </c>
      <c r="C53" s="81"/>
      <c r="G53" s="71"/>
      <c r="H53" s="74"/>
    </row>
    <row r="54" spans="1:9" s="76" customFormat="1" x14ac:dyDescent="0.2">
      <c r="A54" s="76">
        <v>49</v>
      </c>
      <c r="B54" s="76" t="s">
        <v>185</v>
      </c>
      <c r="E54" s="88"/>
      <c r="F54" s="74"/>
      <c r="H54" s="74"/>
      <c r="I54" s="75"/>
    </row>
    <row r="55" spans="1:9" s="76" customFormat="1" x14ac:dyDescent="0.2">
      <c r="A55" s="76">
        <v>50</v>
      </c>
      <c r="C55" s="76" t="s">
        <v>186</v>
      </c>
      <c r="E55" s="88"/>
      <c r="F55" s="74"/>
      <c r="H55" s="74"/>
      <c r="I55" s="75"/>
    </row>
    <row r="56" spans="1:9" s="76" customFormat="1" x14ac:dyDescent="0.2">
      <c r="A56" s="76">
        <v>51</v>
      </c>
      <c r="C56" s="122" t="s">
        <v>187</v>
      </c>
      <c r="D56" s="76" t="s">
        <v>188</v>
      </c>
      <c r="E56" s="88"/>
      <c r="F56" s="74"/>
      <c r="H56" s="123" t="s">
        <v>189</v>
      </c>
      <c r="I56" s="93">
        <v>3</v>
      </c>
    </row>
    <row r="57" spans="1:9" s="76" customFormat="1" x14ac:dyDescent="0.2">
      <c r="A57" s="76">
        <v>52</v>
      </c>
      <c r="C57" s="122" t="s">
        <v>187</v>
      </c>
      <c r="D57" s="76" t="s">
        <v>190</v>
      </c>
      <c r="E57" s="88"/>
      <c r="F57" s="74"/>
      <c r="H57" s="123" t="s">
        <v>189</v>
      </c>
      <c r="I57" s="93">
        <v>4</v>
      </c>
    </row>
    <row r="58" spans="1:9" s="76" customFormat="1" x14ac:dyDescent="0.2">
      <c r="A58" s="76">
        <v>53</v>
      </c>
      <c r="C58" s="122" t="s">
        <v>187</v>
      </c>
      <c r="D58" s="76" t="s">
        <v>191</v>
      </c>
      <c r="E58" s="88"/>
      <c r="F58" s="74"/>
      <c r="H58" s="123" t="s">
        <v>189</v>
      </c>
      <c r="I58" s="93"/>
    </row>
    <row r="59" spans="1:9" s="76" customFormat="1" x14ac:dyDescent="0.2">
      <c r="A59" s="76">
        <v>54</v>
      </c>
      <c r="C59" s="122" t="s">
        <v>187</v>
      </c>
      <c r="D59" s="76" t="s">
        <v>192</v>
      </c>
      <c r="E59" s="88"/>
      <c r="F59" s="74"/>
      <c r="H59" s="123" t="s">
        <v>189</v>
      </c>
      <c r="I59" s="93"/>
    </row>
    <row r="60" spans="1:9" s="76" customFormat="1" x14ac:dyDescent="0.2">
      <c r="A60" s="76">
        <v>55</v>
      </c>
      <c r="C60" s="76" t="s">
        <v>193</v>
      </c>
      <c r="E60" s="88"/>
      <c r="F60" s="74"/>
      <c r="I60" s="124"/>
    </row>
    <row r="61" spans="1:9" s="76" customFormat="1" x14ac:dyDescent="0.2">
      <c r="A61" s="76">
        <v>56</v>
      </c>
      <c r="C61" s="122" t="s">
        <v>187</v>
      </c>
      <c r="D61" s="76" t="s">
        <v>194</v>
      </c>
      <c r="E61" s="88"/>
      <c r="F61" s="74"/>
      <c r="H61" s="123" t="s">
        <v>189</v>
      </c>
      <c r="I61" s="93">
        <v>1</v>
      </c>
    </row>
    <row r="62" spans="1:9" s="76" customFormat="1" x14ac:dyDescent="0.2">
      <c r="A62" s="76">
        <v>57</v>
      </c>
      <c r="C62" s="122" t="s">
        <v>187</v>
      </c>
      <c r="D62" s="76" t="s">
        <v>195</v>
      </c>
      <c r="E62" s="88"/>
      <c r="F62" s="74"/>
      <c r="H62" s="123" t="s">
        <v>189</v>
      </c>
      <c r="I62" s="93"/>
    </row>
    <row r="63" spans="1:9" s="76" customFormat="1" x14ac:dyDescent="0.2">
      <c r="A63" s="76">
        <v>58</v>
      </c>
      <c r="C63" s="122" t="s">
        <v>187</v>
      </c>
      <c r="D63" s="76" t="s">
        <v>196</v>
      </c>
      <c r="E63" s="88"/>
      <c r="F63" s="74"/>
      <c r="H63" s="123" t="s">
        <v>189</v>
      </c>
      <c r="I63" s="93"/>
    </row>
    <row r="64" spans="1:9" s="76" customFormat="1" x14ac:dyDescent="0.2">
      <c r="A64" s="76">
        <v>59</v>
      </c>
      <c r="C64" s="122" t="s">
        <v>187</v>
      </c>
      <c r="D64" s="76" t="s">
        <v>197</v>
      </c>
      <c r="E64" s="88"/>
      <c r="F64" s="74"/>
      <c r="H64" s="123" t="s">
        <v>189</v>
      </c>
      <c r="I64" s="93"/>
    </row>
    <row r="65" spans="1:9" s="76" customFormat="1" hidden="1" x14ac:dyDescent="0.2">
      <c r="A65" s="76">
        <v>60</v>
      </c>
      <c r="C65" s="76" t="s">
        <v>198</v>
      </c>
      <c r="E65" s="88"/>
      <c r="F65" s="74"/>
      <c r="I65" s="71"/>
    </row>
    <row r="66" spans="1:9" s="76" customFormat="1" hidden="1" x14ac:dyDescent="0.2">
      <c r="A66" s="76">
        <v>61</v>
      </c>
      <c r="C66" s="122" t="s">
        <v>187</v>
      </c>
      <c r="D66" s="76" t="s">
        <v>199</v>
      </c>
      <c r="E66" s="88"/>
      <c r="F66" s="74"/>
      <c r="H66" s="123" t="s">
        <v>189</v>
      </c>
      <c r="I66" s="110"/>
    </row>
    <row r="67" spans="1:9" s="76" customFormat="1" hidden="1" x14ac:dyDescent="0.2">
      <c r="A67" s="76">
        <v>62</v>
      </c>
      <c r="C67" s="122" t="s">
        <v>187</v>
      </c>
      <c r="D67" s="76" t="s">
        <v>200</v>
      </c>
      <c r="E67" s="88"/>
      <c r="F67" s="74"/>
      <c r="H67" s="123" t="s">
        <v>189</v>
      </c>
      <c r="I67" s="110"/>
    </row>
    <row r="68" spans="1:9" s="76" customFormat="1" hidden="1" x14ac:dyDescent="0.2">
      <c r="A68" s="76">
        <v>63</v>
      </c>
      <c r="C68" s="122" t="s">
        <v>187</v>
      </c>
      <c r="D68" s="76" t="s">
        <v>201</v>
      </c>
      <c r="E68" s="88"/>
      <c r="F68" s="74"/>
      <c r="H68" s="123" t="s">
        <v>189</v>
      </c>
      <c r="I68" s="110"/>
    </row>
    <row r="69" spans="1:9" s="76" customFormat="1" hidden="1" x14ac:dyDescent="0.2">
      <c r="A69" s="76">
        <v>64</v>
      </c>
      <c r="C69" s="122" t="s">
        <v>187</v>
      </c>
      <c r="D69" s="76" t="s">
        <v>202</v>
      </c>
      <c r="E69" s="88"/>
      <c r="F69" s="74"/>
      <c r="H69" s="123" t="s">
        <v>189</v>
      </c>
      <c r="I69" s="110"/>
    </row>
    <row r="70" spans="1:9" s="76" customFormat="1" hidden="1" x14ac:dyDescent="0.2">
      <c r="A70" s="76">
        <v>65</v>
      </c>
      <c r="C70" s="122" t="s">
        <v>187</v>
      </c>
      <c r="D70" s="76" t="s">
        <v>203</v>
      </c>
      <c r="E70" s="88"/>
      <c r="F70" s="74"/>
      <c r="H70" s="123" t="s">
        <v>189</v>
      </c>
      <c r="I70" s="110"/>
    </row>
    <row r="71" spans="1:9" s="76" customFormat="1" hidden="1" x14ac:dyDescent="0.2">
      <c r="A71" s="76">
        <v>66</v>
      </c>
      <c r="C71" s="122" t="s">
        <v>187</v>
      </c>
      <c r="D71" s="76" t="s">
        <v>204</v>
      </c>
      <c r="E71" s="88"/>
      <c r="F71" s="74"/>
      <c r="H71" s="123" t="s">
        <v>189</v>
      </c>
      <c r="I71" s="110"/>
    </row>
    <row r="72" spans="1:9" s="76" customFormat="1" hidden="1" x14ac:dyDescent="0.2">
      <c r="A72" s="76">
        <v>67</v>
      </c>
      <c r="C72" s="76" t="s">
        <v>205</v>
      </c>
      <c r="E72" s="88"/>
      <c r="F72" s="74"/>
      <c r="H72" s="123" t="s">
        <v>189</v>
      </c>
      <c r="I72" s="110"/>
    </row>
    <row r="73" spans="1:9" s="76" customFormat="1" hidden="1" x14ac:dyDescent="0.2">
      <c r="A73" s="76">
        <v>68</v>
      </c>
      <c r="C73" s="88" t="s">
        <v>206</v>
      </c>
      <c r="E73" s="88"/>
      <c r="F73" s="74"/>
      <c r="H73" s="123" t="s">
        <v>189</v>
      </c>
      <c r="I73" s="110"/>
    </row>
    <row r="74" spans="1:9" s="76" customFormat="1" x14ac:dyDescent="0.2">
      <c r="A74" s="76">
        <v>69</v>
      </c>
      <c r="C74" s="88"/>
      <c r="E74" s="88"/>
      <c r="F74" s="74"/>
      <c r="H74" s="123"/>
      <c r="I74" s="111"/>
    </row>
    <row r="75" spans="1:9" x14ac:dyDescent="0.2">
      <c r="A75" s="76">
        <v>70</v>
      </c>
      <c r="B75" s="125" t="s">
        <v>207</v>
      </c>
      <c r="C75" s="92"/>
      <c r="D75" s="92"/>
      <c r="E75" s="113"/>
      <c r="F75" s="114"/>
      <c r="G75" s="80"/>
      <c r="H75" s="80"/>
    </row>
    <row r="76" spans="1:9" s="76" customFormat="1" x14ac:dyDescent="0.2">
      <c r="A76" s="76">
        <v>71</v>
      </c>
      <c r="C76" s="78" t="s">
        <v>208</v>
      </c>
      <c r="D76" s="78"/>
      <c r="E76" s="79" t="s">
        <v>209</v>
      </c>
      <c r="F76" s="80" t="s">
        <v>210</v>
      </c>
      <c r="G76" s="80" t="s">
        <v>211</v>
      </c>
      <c r="H76" s="74" t="s">
        <v>212</v>
      </c>
      <c r="I76" s="126">
        <v>75</v>
      </c>
    </row>
    <row r="77" spans="1:9" s="76" customFormat="1" x14ac:dyDescent="0.2">
      <c r="A77" s="76">
        <v>72</v>
      </c>
      <c r="C77" s="78" t="s">
        <v>213</v>
      </c>
      <c r="D77" s="78"/>
      <c r="E77" s="79" t="s">
        <v>209</v>
      </c>
      <c r="F77" s="80" t="s">
        <v>214</v>
      </c>
      <c r="G77" s="80" t="s">
        <v>211</v>
      </c>
      <c r="H77" s="74" t="s">
        <v>212</v>
      </c>
      <c r="I77" s="127">
        <f>I79-I78-I76</f>
        <v>77</v>
      </c>
    </row>
    <row r="78" spans="1:9" s="76" customFormat="1" x14ac:dyDescent="0.2">
      <c r="A78" s="76">
        <v>73</v>
      </c>
      <c r="C78" s="78" t="s">
        <v>215</v>
      </c>
      <c r="D78" s="78"/>
      <c r="E78" s="79" t="s">
        <v>209</v>
      </c>
      <c r="F78" s="80"/>
      <c r="G78" s="80" t="s">
        <v>211</v>
      </c>
      <c r="H78" s="74" t="s">
        <v>212</v>
      </c>
      <c r="I78" s="127">
        <f>Investitionskonzept!E14</f>
        <v>0</v>
      </c>
    </row>
    <row r="79" spans="1:9" s="76" customFormat="1" x14ac:dyDescent="0.2">
      <c r="A79" s="76">
        <v>74</v>
      </c>
      <c r="C79" s="78" t="s">
        <v>216</v>
      </c>
      <c r="D79" s="78"/>
      <c r="E79" s="79" t="s">
        <v>209</v>
      </c>
      <c r="F79" s="80" t="s">
        <v>217</v>
      </c>
      <c r="G79" s="80" t="s">
        <v>211</v>
      </c>
      <c r="H79" s="74" t="s">
        <v>212</v>
      </c>
      <c r="I79" s="127">
        <f>Investitionskonzept!E13</f>
        <v>152</v>
      </c>
    </row>
    <row r="80" spans="1:9" s="76" customFormat="1" hidden="1" x14ac:dyDescent="0.2">
      <c r="A80" s="76">
        <v>75</v>
      </c>
      <c r="C80" s="78" t="s">
        <v>216</v>
      </c>
      <c r="D80" s="78"/>
      <c r="E80" s="79" t="s">
        <v>218</v>
      </c>
      <c r="F80" s="80" t="s">
        <v>219</v>
      </c>
      <c r="G80" s="80" t="s">
        <v>211</v>
      </c>
      <c r="H80" s="74" t="s">
        <v>212</v>
      </c>
      <c r="I80" s="128"/>
    </row>
    <row r="81" spans="1:9" s="76" customFormat="1" x14ac:dyDescent="0.2">
      <c r="A81" s="76">
        <v>76</v>
      </c>
      <c r="C81" s="78" t="s">
        <v>220</v>
      </c>
      <c r="D81" s="78"/>
      <c r="E81" s="79" t="s">
        <v>209</v>
      </c>
      <c r="F81" s="80" t="s">
        <v>221</v>
      </c>
      <c r="G81" s="80" t="s">
        <v>211</v>
      </c>
      <c r="H81" s="74" t="s">
        <v>222</v>
      </c>
      <c r="I81" s="126">
        <v>0</v>
      </c>
    </row>
    <row r="82" spans="1:9" s="76" customFormat="1" x14ac:dyDescent="0.2">
      <c r="A82" s="76">
        <v>77</v>
      </c>
      <c r="C82" s="78" t="s">
        <v>223</v>
      </c>
      <c r="D82" s="78"/>
      <c r="E82" s="79" t="s">
        <v>209</v>
      </c>
      <c r="F82" s="80" t="s">
        <v>224</v>
      </c>
      <c r="G82" s="80" t="s">
        <v>211</v>
      </c>
      <c r="H82" s="74" t="s">
        <v>222</v>
      </c>
      <c r="I82" s="127">
        <f>I83-I79-I81</f>
        <v>2</v>
      </c>
    </row>
    <row r="83" spans="1:9" s="76" customFormat="1" x14ac:dyDescent="0.2">
      <c r="A83" s="76">
        <v>78</v>
      </c>
      <c r="C83" s="129" t="s">
        <v>9</v>
      </c>
      <c r="D83" s="78"/>
      <c r="E83" s="79" t="s">
        <v>209</v>
      </c>
      <c r="F83" s="80" t="s">
        <v>225</v>
      </c>
      <c r="G83" s="80" t="s">
        <v>211</v>
      </c>
      <c r="H83" s="74" t="s">
        <v>222</v>
      </c>
      <c r="I83" s="127">
        <f>Investitionskonzept!E12</f>
        <v>154</v>
      </c>
    </row>
    <row r="84" spans="1:9" s="76" customFormat="1" x14ac:dyDescent="0.2">
      <c r="A84" s="76">
        <v>79</v>
      </c>
      <c r="C84" s="129"/>
      <c r="D84" s="129"/>
      <c r="E84" s="79"/>
      <c r="F84" s="80"/>
      <c r="G84" s="80"/>
      <c r="H84" s="74"/>
      <c r="I84" s="75"/>
    </row>
    <row r="85" spans="1:9" s="76" customFormat="1" x14ac:dyDescent="0.2">
      <c r="A85" s="76">
        <v>80</v>
      </c>
      <c r="C85" s="78" t="s">
        <v>208</v>
      </c>
      <c r="D85" s="78"/>
      <c r="E85" s="79" t="s">
        <v>209</v>
      </c>
      <c r="F85" s="80"/>
      <c r="G85" s="80" t="s">
        <v>226</v>
      </c>
      <c r="H85" s="74" t="s">
        <v>212</v>
      </c>
      <c r="I85" s="126">
        <v>75</v>
      </c>
    </row>
    <row r="86" spans="1:9" s="76" customFormat="1" x14ac:dyDescent="0.2">
      <c r="A86" s="76">
        <v>81</v>
      </c>
      <c r="C86" s="78" t="s">
        <v>213</v>
      </c>
      <c r="D86" s="78"/>
      <c r="E86" s="79" t="s">
        <v>209</v>
      </c>
      <c r="F86" s="80"/>
      <c r="G86" s="80" t="s">
        <v>226</v>
      </c>
      <c r="H86" s="74" t="s">
        <v>212</v>
      </c>
      <c r="I86" s="127">
        <f>I88-I87-I85</f>
        <v>82</v>
      </c>
    </row>
    <row r="87" spans="1:9" s="76" customFormat="1" x14ac:dyDescent="0.2">
      <c r="A87" s="76">
        <v>82</v>
      </c>
      <c r="C87" s="78" t="s">
        <v>215</v>
      </c>
      <c r="D87" s="78"/>
      <c r="E87" s="79" t="s">
        <v>209</v>
      </c>
      <c r="F87" s="80"/>
      <c r="G87" s="80" t="s">
        <v>226</v>
      </c>
      <c r="H87" s="74" t="s">
        <v>212</v>
      </c>
      <c r="I87" s="127">
        <f>Investitionskonzept!F14</f>
        <v>0</v>
      </c>
    </row>
    <row r="88" spans="1:9" s="76" customFormat="1" x14ac:dyDescent="0.2">
      <c r="A88" s="76">
        <v>83</v>
      </c>
      <c r="C88" s="78" t="s">
        <v>216</v>
      </c>
      <c r="D88" s="78"/>
      <c r="E88" s="79" t="s">
        <v>209</v>
      </c>
      <c r="F88" s="80"/>
      <c r="G88" s="80" t="s">
        <v>226</v>
      </c>
      <c r="H88" s="74" t="s">
        <v>212</v>
      </c>
      <c r="I88" s="127">
        <f>Investitionskonzept!F13</f>
        <v>157</v>
      </c>
    </row>
    <row r="89" spans="1:9" s="76" customFormat="1" hidden="1" x14ac:dyDescent="0.2">
      <c r="A89" s="76">
        <v>84</v>
      </c>
      <c r="C89" s="78" t="s">
        <v>216</v>
      </c>
      <c r="D89" s="78"/>
      <c r="E89" s="79" t="s">
        <v>218</v>
      </c>
      <c r="F89" s="80"/>
      <c r="G89" s="80" t="s">
        <v>226</v>
      </c>
      <c r="H89" s="74" t="s">
        <v>212</v>
      </c>
      <c r="I89" s="128"/>
    </row>
    <row r="90" spans="1:9" s="76" customFormat="1" x14ac:dyDescent="0.2">
      <c r="A90" s="76">
        <v>85</v>
      </c>
      <c r="C90" s="78" t="s">
        <v>220</v>
      </c>
      <c r="D90" s="78"/>
      <c r="E90" s="79" t="s">
        <v>209</v>
      </c>
      <c r="F90" s="80"/>
      <c r="G90" s="80" t="s">
        <v>226</v>
      </c>
      <c r="H90" s="74" t="s">
        <v>222</v>
      </c>
      <c r="I90" s="126">
        <v>0</v>
      </c>
    </row>
    <row r="91" spans="1:9" s="76" customFormat="1" x14ac:dyDescent="0.2">
      <c r="A91" s="76">
        <v>86</v>
      </c>
      <c r="C91" s="78" t="s">
        <v>223</v>
      </c>
      <c r="D91" s="78"/>
      <c r="E91" s="79" t="s">
        <v>209</v>
      </c>
      <c r="F91" s="80"/>
      <c r="G91" s="80" t="s">
        <v>226</v>
      </c>
      <c r="H91" s="74" t="s">
        <v>222</v>
      </c>
      <c r="I91" s="127">
        <f>I92-I88-I90</f>
        <v>2</v>
      </c>
    </row>
    <row r="92" spans="1:9" s="76" customFormat="1" x14ac:dyDescent="0.2">
      <c r="A92" s="76">
        <v>87</v>
      </c>
      <c r="C92" s="129" t="s">
        <v>9</v>
      </c>
      <c r="D92" s="78"/>
      <c r="E92" s="79" t="s">
        <v>209</v>
      </c>
      <c r="F92" s="80"/>
      <c r="G92" s="80" t="s">
        <v>226</v>
      </c>
      <c r="H92" s="74" t="s">
        <v>222</v>
      </c>
      <c r="I92" s="127">
        <f>Investitionskonzept!F12</f>
        <v>159</v>
      </c>
    </row>
    <row r="93" spans="1:9" s="76" customFormat="1" hidden="1" x14ac:dyDescent="0.2">
      <c r="A93" s="76">
        <v>88</v>
      </c>
      <c r="C93" s="129"/>
      <c r="D93" s="78"/>
      <c r="E93" s="79"/>
      <c r="F93" s="80"/>
      <c r="G93" s="80"/>
      <c r="H93" s="74"/>
      <c r="I93" s="111"/>
    </row>
    <row r="94" spans="1:9" hidden="1" x14ac:dyDescent="0.2">
      <c r="A94" s="76">
        <v>89</v>
      </c>
      <c r="B94" s="125" t="s">
        <v>227</v>
      </c>
      <c r="C94" s="92"/>
      <c r="D94" s="92"/>
      <c r="E94" s="79"/>
      <c r="F94" s="80"/>
      <c r="G94" s="114"/>
      <c r="I94" s="111"/>
    </row>
    <row r="95" spans="1:9" s="76" customFormat="1" hidden="1" x14ac:dyDescent="0.2">
      <c r="A95" s="76">
        <v>90</v>
      </c>
      <c r="B95" s="78"/>
      <c r="C95" s="78" t="s">
        <v>228</v>
      </c>
      <c r="D95" s="78"/>
      <c r="E95" s="88"/>
      <c r="F95" s="74" t="s">
        <v>229</v>
      </c>
      <c r="G95" s="80" t="s">
        <v>211</v>
      </c>
      <c r="H95" s="74" t="s">
        <v>230</v>
      </c>
      <c r="I95" s="130"/>
    </row>
    <row r="96" spans="1:9" s="76" customFormat="1" hidden="1" x14ac:dyDescent="0.2">
      <c r="A96" s="76">
        <v>91</v>
      </c>
      <c r="B96" s="78"/>
      <c r="C96" s="78" t="s">
        <v>231</v>
      </c>
      <c r="E96" s="88"/>
      <c r="F96" s="74" t="s">
        <v>232</v>
      </c>
      <c r="G96" s="80" t="s">
        <v>211</v>
      </c>
      <c r="H96" s="74" t="s">
        <v>230</v>
      </c>
      <c r="I96" s="130"/>
    </row>
    <row r="97" spans="1:9" s="76" customFormat="1" hidden="1" x14ac:dyDescent="0.2">
      <c r="A97" s="76">
        <v>92</v>
      </c>
      <c r="B97" s="78"/>
      <c r="C97" s="78" t="s">
        <v>233</v>
      </c>
      <c r="D97" s="78"/>
      <c r="E97" s="88"/>
      <c r="F97" s="74" t="s">
        <v>234</v>
      </c>
      <c r="G97" s="80" t="s">
        <v>211</v>
      </c>
      <c r="H97" s="74" t="s">
        <v>235</v>
      </c>
      <c r="I97" s="130"/>
    </row>
    <row r="98" spans="1:9" s="76" customFormat="1" hidden="1" x14ac:dyDescent="0.2">
      <c r="A98" s="76">
        <v>93</v>
      </c>
      <c r="B98" s="78"/>
      <c r="C98" s="78" t="s">
        <v>236</v>
      </c>
      <c r="E98" s="88"/>
      <c r="F98" s="74" t="s">
        <v>237</v>
      </c>
      <c r="G98" s="80" t="s">
        <v>211</v>
      </c>
      <c r="H98" s="74" t="s">
        <v>238</v>
      </c>
      <c r="I98" s="130"/>
    </row>
    <row r="99" spans="1:9" s="76" customFormat="1" hidden="1" x14ac:dyDescent="0.2">
      <c r="A99" s="76">
        <v>94</v>
      </c>
      <c r="B99" s="78"/>
      <c r="C99" s="78" t="s">
        <v>239</v>
      </c>
      <c r="D99" s="78"/>
      <c r="E99" s="88"/>
      <c r="F99" s="74" t="s">
        <v>240</v>
      </c>
      <c r="G99" s="80" t="s">
        <v>211</v>
      </c>
      <c r="H99" s="74" t="s">
        <v>241</v>
      </c>
      <c r="I99" s="130"/>
    </row>
    <row r="100" spans="1:9" s="76" customFormat="1" hidden="1" x14ac:dyDescent="0.2">
      <c r="A100" s="76">
        <v>95</v>
      </c>
      <c r="B100" s="78"/>
      <c r="C100" s="78" t="s">
        <v>242</v>
      </c>
      <c r="D100" s="78"/>
      <c r="E100" s="88"/>
      <c r="F100" s="80" t="s">
        <v>243</v>
      </c>
      <c r="G100" s="80" t="s">
        <v>211</v>
      </c>
      <c r="H100" s="80" t="s">
        <v>241</v>
      </c>
      <c r="I100" s="130"/>
    </row>
    <row r="101" spans="1:9" s="76" customFormat="1" hidden="1" x14ac:dyDescent="0.2">
      <c r="A101" s="76">
        <v>96</v>
      </c>
      <c r="B101" s="78"/>
      <c r="C101" s="78"/>
      <c r="D101" s="78"/>
      <c r="E101" s="88"/>
      <c r="F101" s="74"/>
      <c r="G101" s="80"/>
      <c r="H101" s="74"/>
      <c r="I101" s="111"/>
    </row>
    <row r="102" spans="1:9" s="76" customFormat="1" hidden="1" x14ac:dyDescent="0.2">
      <c r="A102" s="76">
        <v>97</v>
      </c>
      <c r="B102" s="78"/>
      <c r="C102" s="78" t="s">
        <v>228</v>
      </c>
      <c r="D102" s="78"/>
      <c r="E102" s="88"/>
      <c r="F102" s="74"/>
      <c r="G102" s="80" t="s">
        <v>226</v>
      </c>
      <c r="H102" s="74" t="s">
        <v>230</v>
      </c>
      <c r="I102" s="130"/>
    </row>
    <row r="103" spans="1:9" s="76" customFormat="1" hidden="1" x14ac:dyDescent="0.2">
      <c r="A103" s="76">
        <v>98</v>
      </c>
      <c r="B103" s="78"/>
      <c r="C103" s="78" t="s">
        <v>231</v>
      </c>
      <c r="E103" s="88"/>
      <c r="F103" s="74"/>
      <c r="G103" s="80" t="s">
        <v>226</v>
      </c>
      <c r="H103" s="74" t="s">
        <v>230</v>
      </c>
      <c r="I103" s="130"/>
    </row>
    <row r="104" spans="1:9" s="76" customFormat="1" hidden="1" x14ac:dyDescent="0.2">
      <c r="A104" s="76">
        <v>99</v>
      </c>
      <c r="B104" s="78"/>
      <c r="C104" s="78" t="s">
        <v>233</v>
      </c>
      <c r="D104" s="78"/>
      <c r="E104" s="88"/>
      <c r="F104" s="74"/>
      <c r="G104" s="80" t="s">
        <v>226</v>
      </c>
      <c r="H104" s="74" t="s">
        <v>235</v>
      </c>
      <c r="I104" s="130"/>
    </row>
    <row r="105" spans="1:9" s="76" customFormat="1" hidden="1" x14ac:dyDescent="0.2">
      <c r="A105" s="76">
        <v>100</v>
      </c>
      <c r="B105" s="78"/>
      <c r="C105" s="78" t="s">
        <v>236</v>
      </c>
      <c r="E105" s="88"/>
      <c r="F105" s="74"/>
      <c r="G105" s="80" t="s">
        <v>226</v>
      </c>
      <c r="H105" s="74" t="s">
        <v>238</v>
      </c>
      <c r="I105" s="130"/>
    </row>
    <row r="106" spans="1:9" s="76" customFormat="1" hidden="1" x14ac:dyDescent="0.2">
      <c r="A106" s="76">
        <v>101</v>
      </c>
      <c r="B106" s="78"/>
      <c r="C106" s="78" t="s">
        <v>239</v>
      </c>
      <c r="D106" s="78"/>
      <c r="E106" s="88"/>
      <c r="F106" s="74"/>
      <c r="G106" s="80" t="s">
        <v>226</v>
      </c>
      <c r="H106" s="74" t="s">
        <v>241</v>
      </c>
      <c r="I106" s="130"/>
    </row>
    <row r="107" spans="1:9" s="76" customFormat="1" hidden="1" x14ac:dyDescent="0.2">
      <c r="A107" s="76">
        <v>102</v>
      </c>
      <c r="B107" s="78"/>
      <c r="C107" s="78" t="s">
        <v>242</v>
      </c>
      <c r="D107" s="78"/>
      <c r="E107" s="88"/>
      <c r="F107" s="74"/>
      <c r="G107" s="80" t="s">
        <v>226</v>
      </c>
      <c r="H107" s="74" t="s">
        <v>241</v>
      </c>
      <c r="I107" s="130"/>
    </row>
    <row r="108" spans="1:9" s="76" customFormat="1" hidden="1" x14ac:dyDescent="0.2">
      <c r="A108" s="76">
        <v>103</v>
      </c>
      <c r="B108" s="78"/>
      <c r="C108" s="78"/>
      <c r="D108" s="78"/>
      <c r="E108" s="88"/>
      <c r="F108" s="74"/>
      <c r="G108" s="80"/>
      <c r="H108" s="74"/>
      <c r="I108" s="71"/>
    </row>
    <row r="109" spans="1:9" s="76" customFormat="1" hidden="1" x14ac:dyDescent="0.2">
      <c r="A109" s="76">
        <v>104</v>
      </c>
      <c r="B109" s="78"/>
      <c r="C109" s="78" t="s">
        <v>244</v>
      </c>
      <c r="D109" s="78"/>
      <c r="E109" s="88"/>
      <c r="F109" s="74"/>
      <c r="G109" s="80" t="s">
        <v>211</v>
      </c>
      <c r="H109" s="80" t="s">
        <v>245</v>
      </c>
      <c r="I109" s="128"/>
    </row>
    <row r="110" spans="1:9" s="76" customFormat="1" hidden="1" x14ac:dyDescent="0.2">
      <c r="A110" s="76">
        <v>105</v>
      </c>
      <c r="B110" s="78"/>
      <c r="C110" s="78" t="s">
        <v>246</v>
      </c>
      <c r="D110" s="78"/>
      <c r="E110" s="88"/>
      <c r="F110" s="74"/>
      <c r="G110" s="80" t="s">
        <v>211</v>
      </c>
      <c r="H110" s="80" t="s">
        <v>245</v>
      </c>
      <c r="I110" s="128"/>
    </row>
    <row r="111" spans="1:9" s="76" customFormat="1" hidden="1" x14ac:dyDescent="0.2">
      <c r="A111" s="76">
        <v>106</v>
      </c>
      <c r="B111" s="78"/>
      <c r="C111" s="78" t="s">
        <v>244</v>
      </c>
      <c r="D111" s="78"/>
      <c r="E111" s="88"/>
      <c r="F111" s="74"/>
      <c r="G111" s="80" t="s">
        <v>226</v>
      </c>
      <c r="H111" s="80" t="s">
        <v>245</v>
      </c>
      <c r="I111" s="128"/>
    </row>
    <row r="112" spans="1:9" s="76" customFormat="1" hidden="1" x14ac:dyDescent="0.2">
      <c r="A112" s="76">
        <v>107</v>
      </c>
      <c r="B112" s="78"/>
      <c r="C112" s="78" t="s">
        <v>246</v>
      </c>
      <c r="D112" s="78"/>
      <c r="E112" s="88"/>
      <c r="F112" s="74"/>
      <c r="G112" s="80" t="s">
        <v>226</v>
      </c>
      <c r="H112" s="80" t="s">
        <v>245</v>
      </c>
      <c r="I112" s="128"/>
    </row>
    <row r="113" spans="1:9" s="76" customFormat="1" hidden="1" x14ac:dyDescent="0.2">
      <c r="A113" s="76">
        <v>108</v>
      </c>
      <c r="B113" s="78"/>
      <c r="C113" s="78"/>
      <c r="D113" s="78"/>
      <c r="E113" s="79"/>
      <c r="F113" s="80"/>
      <c r="G113" s="80"/>
      <c r="H113" s="74"/>
      <c r="I113" s="111"/>
    </row>
    <row r="114" spans="1:9" hidden="1" x14ac:dyDescent="0.2">
      <c r="A114" s="76">
        <v>109</v>
      </c>
      <c r="B114" s="131" t="s">
        <v>247</v>
      </c>
      <c r="C114" s="92"/>
      <c r="D114" s="92"/>
      <c r="E114" s="79"/>
      <c r="F114" s="80"/>
      <c r="G114" s="114"/>
      <c r="I114" s="111"/>
    </row>
    <row r="115" spans="1:9" s="76" customFormat="1" hidden="1" x14ac:dyDescent="0.2">
      <c r="A115" s="76">
        <v>110</v>
      </c>
      <c r="B115" s="78"/>
      <c r="C115" s="78" t="s">
        <v>248</v>
      </c>
      <c r="D115" s="78"/>
      <c r="E115" s="88"/>
      <c r="F115" s="74" t="s">
        <v>249</v>
      </c>
      <c r="G115" s="80" t="s">
        <v>211</v>
      </c>
      <c r="H115" s="80" t="s">
        <v>212</v>
      </c>
      <c r="I115" s="128"/>
    </row>
    <row r="116" spans="1:9" s="76" customFormat="1" hidden="1" x14ac:dyDescent="0.2">
      <c r="A116" s="76">
        <v>111</v>
      </c>
      <c r="B116" s="78"/>
      <c r="C116" s="78" t="s">
        <v>250</v>
      </c>
      <c r="D116" s="78"/>
      <c r="E116" s="88"/>
      <c r="F116" s="74" t="s">
        <v>251</v>
      </c>
      <c r="G116" s="80" t="s">
        <v>211</v>
      </c>
      <c r="H116" s="80" t="s">
        <v>212</v>
      </c>
      <c r="I116" s="128"/>
    </row>
    <row r="117" spans="1:9" s="76" customFormat="1" hidden="1" x14ac:dyDescent="0.2">
      <c r="A117" s="76">
        <v>112</v>
      </c>
      <c r="B117" s="78"/>
      <c r="C117" s="78" t="s">
        <v>252</v>
      </c>
      <c r="D117" s="78"/>
      <c r="E117" s="88"/>
      <c r="F117" s="74" t="s">
        <v>253</v>
      </c>
      <c r="G117" s="80" t="s">
        <v>211</v>
      </c>
      <c r="H117" s="80" t="s">
        <v>212</v>
      </c>
      <c r="I117" s="128"/>
    </row>
    <row r="118" spans="1:9" s="76" customFormat="1" hidden="1" x14ac:dyDescent="0.2">
      <c r="A118" s="76">
        <v>113</v>
      </c>
      <c r="B118" s="78"/>
      <c r="C118" s="78" t="s">
        <v>254</v>
      </c>
      <c r="D118" s="78"/>
      <c r="E118" s="88"/>
      <c r="F118" s="74" t="s">
        <v>255</v>
      </c>
      <c r="G118" s="80" t="s">
        <v>211</v>
      </c>
      <c r="H118" s="80" t="s">
        <v>212</v>
      </c>
      <c r="I118" s="128"/>
    </row>
    <row r="119" spans="1:9" s="76" customFormat="1" hidden="1" x14ac:dyDescent="0.2">
      <c r="A119" s="76">
        <v>114</v>
      </c>
      <c r="B119" s="78"/>
      <c r="C119" s="78" t="s">
        <v>256</v>
      </c>
      <c r="D119" s="78"/>
      <c r="E119" s="88"/>
      <c r="F119" s="74" t="s">
        <v>257</v>
      </c>
      <c r="G119" s="80" t="s">
        <v>211</v>
      </c>
      <c r="H119" s="80" t="s">
        <v>212</v>
      </c>
      <c r="I119" s="128"/>
    </row>
    <row r="120" spans="1:9" s="76" customFormat="1" hidden="1" x14ac:dyDescent="0.2">
      <c r="A120" s="76">
        <v>115</v>
      </c>
      <c r="B120" s="78"/>
      <c r="C120" s="78" t="s">
        <v>258</v>
      </c>
      <c r="D120" s="78"/>
      <c r="E120" s="88"/>
      <c r="F120" s="74"/>
      <c r="G120" s="80" t="s">
        <v>211</v>
      </c>
      <c r="H120" s="80" t="s">
        <v>259</v>
      </c>
      <c r="I120" s="130"/>
    </row>
    <row r="121" spans="1:9" s="76" customFormat="1" hidden="1" x14ac:dyDescent="0.2">
      <c r="A121" s="76">
        <v>116</v>
      </c>
      <c r="B121" s="78"/>
      <c r="C121" s="78"/>
      <c r="D121" s="78"/>
      <c r="E121" s="88"/>
      <c r="F121" s="74"/>
      <c r="G121" s="80"/>
      <c r="H121" s="80"/>
      <c r="I121" s="111"/>
    </row>
    <row r="122" spans="1:9" s="76" customFormat="1" hidden="1" x14ac:dyDescent="0.2">
      <c r="A122" s="76">
        <v>117</v>
      </c>
      <c r="B122" s="78"/>
      <c r="C122" s="78" t="s">
        <v>248</v>
      </c>
      <c r="D122" s="78"/>
      <c r="E122" s="88"/>
      <c r="F122" s="74"/>
      <c r="G122" s="80" t="s">
        <v>226</v>
      </c>
      <c r="H122" s="80" t="s">
        <v>212</v>
      </c>
      <c r="I122" s="132"/>
    </row>
    <row r="123" spans="1:9" s="76" customFormat="1" hidden="1" x14ac:dyDescent="0.2">
      <c r="A123" s="76">
        <v>118</v>
      </c>
      <c r="B123" s="78"/>
      <c r="C123" s="78" t="s">
        <v>250</v>
      </c>
      <c r="D123" s="78"/>
      <c r="E123" s="88"/>
      <c r="F123" s="74"/>
      <c r="G123" s="80" t="s">
        <v>226</v>
      </c>
      <c r="H123" s="80" t="s">
        <v>212</v>
      </c>
      <c r="I123" s="132"/>
    </row>
    <row r="124" spans="1:9" hidden="1" x14ac:dyDescent="0.2">
      <c r="A124" s="76">
        <v>119</v>
      </c>
      <c r="C124" s="76" t="s">
        <v>252</v>
      </c>
      <c r="D124" s="78"/>
      <c r="G124" s="80" t="s">
        <v>226</v>
      </c>
      <c r="H124" s="80" t="s">
        <v>212</v>
      </c>
      <c r="I124" s="132"/>
    </row>
    <row r="125" spans="1:9" s="76" customFormat="1" hidden="1" x14ac:dyDescent="0.2">
      <c r="A125" s="76">
        <v>120</v>
      </c>
      <c r="B125" s="78"/>
      <c r="C125" s="78" t="s">
        <v>254</v>
      </c>
      <c r="D125" s="78"/>
      <c r="E125" s="88"/>
      <c r="F125" s="74"/>
      <c r="G125" s="80" t="s">
        <v>226</v>
      </c>
      <c r="H125" s="80" t="s">
        <v>212</v>
      </c>
      <c r="I125" s="132"/>
    </row>
    <row r="126" spans="1:9" s="76" customFormat="1" hidden="1" x14ac:dyDescent="0.2">
      <c r="A126" s="76">
        <v>121</v>
      </c>
      <c r="B126" s="78"/>
      <c r="C126" s="78" t="s">
        <v>260</v>
      </c>
      <c r="D126" s="78"/>
      <c r="E126" s="88"/>
      <c r="F126" s="74"/>
      <c r="G126" s="80" t="s">
        <v>226</v>
      </c>
      <c r="H126" s="80" t="s">
        <v>212</v>
      </c>
      <c r="I126" s="132"/>
    </row>
    <row r="127" spans="1:9" s="76" customFormat="1" hidden="1" x14ac:dyDescent="0.2">
      <c r="A127" s="76">
        <v>122</v>
      </c>
      <c r="B127" s="78"/>
      <c r="C127" s="78" t="s">
        <v>258</v>
      </c>
      <c r="D127" s="78"/>
      <c r="E127" s="88"/>
      <c r="F127" s="74"/>
      <c r="G127" s="80" t="s">
        <v>226</v>
      </c>
      <c r="H127" s="80" t="s">
        <v>259</v>
      </c>
      <c r="I127" s="130"/>
    </row>
    <row r="128" spans="1:9" s="76" customFormat="1" hidden="1" x14ac:dyDescent="0.2">
      <c r="A128" s="76">
        <v>123</v>
      </c>
      <c r="B128" s="78"/>
      <c r="C128" s="78"/>
      <c r="D128" s="78"/>
      <c r="E128" s="88"/>
      <c r="F128" s="74"/>
      <c r="G128" s="80"/>
      <c r="H128" s="80"/>
      <c r="I128" s="111"/>
    </row>
    <row r="129" spans="1:9" hidden="1" x14ac:dyDescent="0.2">
      <c r="A129" s="76">
        <v>124</v>
      </c>
      <c r="B129" s="82" t="s">
        <v>261</v>
      </c>
      <c r="C129" s="92"/>
      <c r="D129" s="92"/>
      <c r="G129" s="114"/>
      <c r="H129" s="80"/>
      <c r="I129" s="111"/>
    </row>
    <row r="130" spans="1:9" s="76" customFormat="1" hidden="1" x14ac:dyDescent="0.2">
      <c r="A130" s="76">
        <v>125</v>
      </c>
      <c r="B130" s="78"/>
      <c r="C130" s="78" t="s">
        <v>136</v>
      </c>
      <c r="D130" s="78"/>
      <c r="E130" s="88"/>
      <c r="F130" s="74" t="s">
        <v>262</v>
      </c>
      <c r="G130" s="80" t="s">
        <v>211</v>
      </c>
      <c r="H130" s="80" t="s">
        <v>222</v>
      </c>
      <c r="I130" s="128"/>
    </row>
    <row r="131" spans="1:9" s="76" customFormat="1" hidden="1" x14ac:dyDescent="0.2">
      <c r="A131" s="76">
        <v>126</v>
      </c>
      <c r="B131" s="78"/>
      <c r="C131" s="78" t="s">
        <v>263</v>
      </c>
      <c r="D131" s="78"/>
      <c r="E131" s="88"/>
      <c r="F131" s="74" t="s">
        <v>264</v>
      </c>
      <c r="G131" s="80" t="s">
        <v>211</v>
      </c>
      <c r="H131" s="80" t="s">
        <v>222</v>
      </c>
      <c r="I131" s="128"/>
    </row>
    <row r="132" spans="1:9" s="76" customFormat="1" hidden="1" x14ac:dyDescent="0.2">
      <c r="A132" s="76">
        <v>127</v>
      </c>
      <c r="B132" s="78"/>
      <c r="C132" s="78" t="s">
        <v>265</v>
      </c>
      <c r="D132" s="78"/>
      <c r="E132" s="88"/>
      <c r="F132" s="74" t="s">
        <v>266</v>
      </c>
      <c r="G132" s="80" t="s">
        <v>211</v>
      </c>
      <c r="H132" s="80" t="s">
        <v>222</v>
      </c>
      <c r="I132" s="128"/>
    </row>
    <row r="133" spans="1:9" s="76" customFormat="1" hidden="1" x14ac:dyDescent="0.2">
      <c r="A133" s="76">
        <v>128</v>
      </c>
      <c r="B133" s="78"/>
      <c r="C133" s="78" t="s">
        <v>267</v>
      </c>
      <c r="D133" s="78"/>
      <c r="E133" s="88"/>
      <c r="F133" s="74" t="s">
        <v>268</v>
      </c>
      <c r="G133" s="80" t="s">
        <v>211</v>
      </c>
      <c r="H133" s="80" t="s">
        <v>222</v>
      </c>
      <c r="I133" s="128"/>
    </row>
    <row r="134" spans="1:9" s="76" customFormat="1" hidden="1" x14ac:dyDescent="0.2">
      <c r="A134" s="76">
        <v>129</v>
      </c>
      <c r="B134" s="78"/>
      <c r="E134" s="88"/>
      <c r="F134" s="74"/>
      <c r="G134" s="80"/>
      <c r="H134" s="74"/>
      <c r="I134" s="75"/>
    </row>
    <row r="135" spans="1:9" s="76" customFormat="1" hidden="1" x14ac:dyDescent="0.2">
      <c r="A135" s="76">
        <v>130</v>
      </c>
      <c r="B135" s="78"/>
      <c r="C135" s="78" t="s">
        <v>136</v>
      </c>
      <c r="D135" s="78"/>
      <c r="E135" s="88"/>
      <c r="F135" s="74"/>
      <c r="G135" s="80" t="s">
        <v>211</v>
      </c>
      <c r="H135" s="80" t="s">
        <v>269</v>
      </c>
      <c r="I135" s="130"/>
    </row>
    <row r="136" spans="1:9" s="76" customFormat="1" hidden="1" x14ac:dyDescent="0.2">
      <c r="A136" s="76">
        <v>131</v>
      </c>
      <c r="B136" s="78"/>
      <c r="C136" s="78" t="s">
        <v>263</v>
      </c>
      <c r="D136" s="78"/>
      <c r="E136" s="88"/>
      <c r="F136" s="74"/>
      <c r="G136" s="80" t="s">
        <v>211</v>
      </c>
      <c r="H136" s="80" t="s">
        <v>269</v>
      </c>
      <c r="I136" s="130"/>
    </row>
    <row r="137" spans="1:9" s="76" customFormat="1" hidden="1" x14ac:dyDescent="0.2">
      <c r="A137" s="76">
        <v>132</v>
      </c>
      <c r="B137" s="78"/>
      <c r="C137" s="78" t="s">
        <v>265</v>
      </c>
      <c r="D137" s="78"/>
      <c r="E137" s="88"/>
      <c r="F137" s="74"/>
      <c r="G137" s="80" t="s">
        <v>211</v>
      </c>
      <c r="H137" s="80" t="s">
        <v>269</v>
      </c>
      <c r="I137" s="130"/>
    </row>
    <row r="138" spans="1:9" s="76" customFormat="1" hidden="1" x14ac:dyDescent="0.2">
      <c r="A138" s="76">
        <v>133</v>
      </c>
      <c r="B138" s="78"/>
      <c r="C138" s="78" t="s">
        <v>267</v>
      </c>
      <c r="D138" s="78"/>
      <c r="E138" s="88"/>
      <c r="F138" s="74"/>
      <c r="G138" s="80" t="s">
        <v>211</v>
      </c>
      <c r="H138" s="80" t="s">
        <v>269</v>
      </c>
      <c r="I138" s="130"/>
    </row>
    <row r="139" spans="1:9" s="76" customFormat="1" hidden="1" x14ac:dyDescent="0.2">
      <c r="A139" s="76">
        <v>134</v>
      </c>
      <c r="B139" s="78"/>
      <c r="C139" s="78"/>
      <c r="D139" s="78"/>
      <c r="E139" s="88"/>
      <c r="F139" s="74"/>
      <c r="G139" s="80"/>
      <c r="H139" s="80"/>
      <c r="I139" s="75"/>
    </row>
    <row r="140" spans="1:9" s="76" customFormat="1" hidden="1" x14ac:dyDescent="0.2">
      <c r="A140" s="76">
        <v>135</v>
      </c>
      <c r="B140" s="78"/>
      <c r="C140" s="78" t="s">
        <v>136</v>
      </c>
      <c r="D140" s="78"/>
      <c r="E140" s="88"/>
      <c r="F140" s="74"/>
      <c r="G140" s="80" t="s">
        <v>226</v>
      </c>
      <c r="H140" s="80" t="s">
        <v>222</v>
      </c>
      <c r="I140" s="132"/>
    </row>
    <row r="141" spans="1:9" s="76" customFormat="1" hidden="1" x14ac:dyDescent="0.2">
      <c r="A141" s="76">
        <v>136</v>
      </c>
      <c r="B141" s="78"/>
      <c r="C141" s="78" t="s">
        <v>263</v>
      </c>
      <c r="D141" s="78"/>
      <c r="E141" s="88"/>
      <c r="F141" s="74"/>
      <c r="G141" s="80" t="s">
        <v>226</v>
      </c>
      <c r="H141" s="80" t="s">
        <v>222</v>
      </c>
      <c r="I141" s="132"/>
    </row>
    <row r="142" spans="1:9" s="76" customFormat="1" hidden="1" x14ac:dyDescent="0.2">
      <c r="A142" s="76">
        <v>137</v>
      </c>
      <c r="B142" s="78"/>
      <c r="C142" s="78" t="s">
        <v>265</v>
      </c>
      <c r="D142" s="78"/>
      <c r="E142" s="88"/>
      <c r="F142" s="74"/>
      <c r="G142" s="80" t="s">
        <v>226</v>
      </c>
      <c r="H142" s="80" t="s">
        <v>222</v>
      </c>
      <c r="I142" s="132"/>
    </row>
    <row r="143" spans="1:9" s="76" customFormat="1" hidden="1" x14ac:dyDescent="0.2">
      <c r="A143" s="76">
        <v>138</v>
      </c>
      <c r="B143" s="78"/>
      <c r="C143" s="78" t="s">
        <v>267</v>
      </c>
      <c r="D143" s="78"/>
      <c r="E143" s="88"/>
      <c r="F143" s="74"/>
      <c r="G143" s="80" t="s">
        <v>226</v>
      </c>
      <c r="H143" s="80" t="s">
        <v>222</v>
      </c>
      <c r="I143" s="132"/>
    </row>
    <row r="144" spans="1:9" s="76" customFormat="1" hidden="1" x14ac:dyDescent="0.2">
      <c r="A144" s="76">
        <v>139</v>
      </c>
      <c r="B144" s="78"/>
      <c r="C144" s="78"/>
      <c r="D144" s="78"/>
      <c r="E144" s="88"/>
      <c r="F144" s="74"/>
      <c r="G144" s="80"/>
      <c r="H144" s="80"/>
      <c r="I144" s="111"/>
    </row>
    <row r="145" spans="1:9" s="76" customFormat="1" hidden="1" x14ac:dyDescent="0.2">
      <c r="A145" s="76">
        <v>140</v>
      </c>
      <c r="B145" s="78"/>
      <c r="C145" s="78" t="s">
        <v>136</v>
      </c>
      <c r="D145" s="78"/>
      <c r="E145" s="88"/>
      <c r="F145" s="74"/>
      <c r="G145" s="80" t="s">
        <v>226</v>
      </c>
      <c r="H145" s="80" t="s">
        <v>269</v>
      </c>
      <c r="I145" s="130"/>
    </row>
    <row r="146" spans="1:9" s="76" customFormat="1" hidden="1" x14ac:dyDescent="0.2">
      <c r="A146" s="76">
        <v>141</v>
      </c>
      <c r="B146" s="78"/>
      <c r="C146" s="78" t="s">
        <v>263</v>
      </c>
      <c r="D146" s="78"/>
      <c r="E146" s="88"/>
      <c r="F146" s="74"/>
      <c r="G146" s="80" t="s">
        <v>226</v>
      </c>
      <c r="H146" s="80" t="s">
        <v>269</v>
      </c>
      <c r="I146" s="130"/>
    </row>
    <row r="147" spans="1:9" s="76" customFormat="1" hidden="1" x14ac:dyDescent="0.2">
      <c r="A147" s="76">
        <v>142</v>
      </c>
      <c r="B147" s="78"/>
      <c r="C147" s="78" t="s">
        <v>265</v>
      </c>
      <c r="D147" s="78"/>
      <c r="E147" s="88"/>
      <c r="F147" s="74"/>
      <c r="G147" s="80" t="s">
        <v>226</v>
      </c>
      <c r="H147" s="80" t="s">
        <v>269</v>
      </c>
      <c r="I147" s="130"/>
    </row>
    <row r="148" spans="1:9" s="76" customFormat="1" hidden="1" x14ac:dyDescent="0.2">
      <c r="A148" s="76">
        <v>143</v>
      </c>
      <c r="B148" s="78"/>
      <c r="C148" s="78" t="s">
        <v>267</v>
      </c>
      <c r="D148" s="78"/>
      <c r="E148" s="88"/>
      <c r="F148" s="74"/>
      <c r="G148" s="80" t="s">
        <v>226</v>
      </c>
      <c r="H148" s="80" t="s">
        <v>269</v>
      </c>
      <c r="I148" s="130"/>
    </row>
    <row r="149" spans="1:9" s="76" customFormat="1" hidden="1" x14ac:dyDescent="0.2">
      <c r="A149" s="76">
        <v>144</v>
      </c>
      <c r="B149" s="78"/>
      <c r="C149" s="78"/>
      <c r="D149" s="78"/>
      <c r="E149" s="88"/>
      <c r="F149" s="74"/>
      <c r="G149" s="80"/>
      <c r="H149" s="80"/>
      <c r="I149" s="75"/>
    </row>
    <row r="150" spans="1:9" s="76" customFormat="1" hidden="1" x14ac:dyDescent="0.2">
      <c r="A150" s="76">
        <v>145</v>
      </c>
      <c r="B150" s="78"/>
      <c r="C150" s="78"/>
      <c r="D150" s="78"/>
      <c r="E150" s="88"/>
      <c r="F150" s="74"/>
      <c r="G150" s="80"/>
      <c r="H150" s="80"/>
      <c r="I150" s="75"/>
    </row>
    <row r="151" spans="1:9" hidden="1" x14ac:dyDescent="0.2">
      <c r="A151" s="76">
        <v>146</v>
      </c>
      <c r="B151" s="131" t="s">
        <v>270</v>
      </c>
      <c r="C151" s="92"/>
      <c r="D151" s="92"/>
      <c r="G151" s="114"/>
      <c r="H151" s="80"/>
      <c r="I151" s="111"/>
    </row>
    <row r="152" spans="1:9" s="76" customFormat="1" hidden="1" x14ac:dyDescent="0.2">
      <c r="A152" s="76">
        <v>147</v>
      </c>
      <c r="B152" s="78"/>
      <c r="C152" s="78" t="s">
        <v>271</v>
      </c>
      <c r="D152" s="78"/>
      <c r="E152" s="88"/>
      <c r="F152" s="74" t="s">
        <v>272</v>
      </c>
      <c r="G152" s="80" t="s">
        <v>211</v>
      </c>
      <c r="H152" s="80" t="s">
        <v>273</v>
      </c>
      <c r="I152" s="110"/>
    </row>
    <row r="153" spans="1:9" s="76" customFormat="1" hidden="1" x14ac:dyDescent="0.2">
      <c r="A153" s="76">
        <v>148</v>
      </c>
      <c r="B153" s="78"/>
      <c r="C153" s="78" t="s">
        <v>274</v>
      </c>
      <c r="D153" s="78"/>
      <c r="E153" s="88"/>
      <c r="F153" s="74" t="s">
        <v>275</v>
      </c>
      <c r="G153" s="80" t="s">
        <v>211</v>
      </c>
      <c r="H153" s="80" t="s">
        <v>273</v>
      </c>
      <c r="I153" s="110"/>
    </row>
    <row r="154" spans="1:9" s="76" customFormat="1" hidden="1" x14ac:dyDescent="0.2">
      <c r="A154" s="76">
        <v>149</v>
      </c>
      <c r="B154" s="78"/>
      <c r="C154" s="78" t="s">
        <v>276</v>
      </c>
      <c r="D154" s="78"/>
      <c r="E154" s="88"/>
      <c r="F154" s="74" t="s">
        <v>277</v>
      </c>
      <c r="G154" s="80" t="s">
        <v>211</v>
      </c>
      <c r="H154" s="80" t="s">
        <v>278</v>
      </c>
      <c r="I154" s="130"/>
    </row>
    <row r="155" spans="1:9" s="76" customFormat="1" hidden="1" x14ac:dyDescent="0.2">
      <c r="A155" s="76">
        <v>150</v>
      </c>
      <c r="B155" s="78"/>
      <c r="C155" s="78" t="s">
        <v>279</v>
      </c>
      <c r="D155" s="78"/>
      <c r="E155" s="88"/>
      <c r="F155" s="74"/>
      <c r="G155" s="80" t="s">
        <v>211</v>
      </c>
      <c r="H155" s="80" t="s">
        <v>273</v>
      </c>
      <c r="I155" s="130"/>
    </row>
    <row r="156" spans="1:9" s="76" customFormat="1" hidden="1" x14ac:dyDescent="0.2">
      <c r="A156" s="76">
        <v>151</v>
      </c>
      <c r="B156" s="78"/>
      <c r="C156" s="78" t="s">
        <v>280</v>
      </c>
      <c r="D156" s="78"/>
      <c r="E156" s="88"/>
      <c r="F156" s="74" t="s">
        <v>281</v>
      </c>
      <c r="G156" s="80" t="s">
        <v>211</v>
      </c>
      <c r="H156" s="80" t="s">
        <v>273</v>
      </c>
      <c r="I156" s="130"/>
    </row>
    <row r="157" spans="1:9" s="76" customFormat="1" hidden="1" x14ac:dyDescent="0.2">
      <c r="A157" s="76">
        <v>152</v>
      </c>
      <c r="B157" s="78"/>
      <c r="C157" s="78" t="s">
        <v>282</v>
      </c>
      <c r="D157" s="78"/>
      <c r="E157" s="88"/>
      <c r="F157" s="74" t="s">
        <v>283</v>
      </c>
      <c r="G157" s="80" t="s">
        <v>211</v>
      </c>
      <c r="H157" s="80" t="s">
        <v>273</v>
      </c>
      <c r="I157" s="130"/>
    </row>
    <row r="158" spans="1:9" s="76" customFormat="1" hidden="1" x14ac:dyDescent="0.2">
      <c r="A158" s="76">
        <v>153</v>
      </c>
      <c r="B158" s="78"/>
      <c r="C158" s="78" t="s">
        <v>284</v>
      </c>
      <c r="D158" s="78"/>
      <c r="E158" s="88"/>
      <c r="F158" s="74" t="s">
        <v>285</v>
      </c>
      <c r="G158" s="80" t="s">
        <v>211</v>
      </c>
      <c r="H158" s="80" t="s">
        <v>273</v>
      </c>
      <c r="I158" s="130"/>
    </row>
    <row r="159" spans="1:9" s="76" customFormat="1" hidden="1" x14ac:dyDescent="0.2">
      <c r="A159" s="76">
        <v>154</v>
      </c>
      <c r="B159" s="78"/>
      <c r="C159" s="78" t="s">
        <v>286</v>
      </c>
      <c r="D159" s="78"/>
      <c r="E159" s="88"/>
      <c r="F159" s="74" t="s">
        <v>287</v>
      </c>
      <c r="G159" s="80" t="s">
        <v>211</v>
      </c>
      <c r="H159" s="80" t="s">
        <v>273</v>
      </c>
      <c r="I159" s="130"/>
    </row>
    <row r="160" spans="1:9" s="76" customFormat="1" hidden="1" x14ac:dyDescent="0.2">
      <c r="A160" s="76">
        <v>155</v>
      </c>
      <c r="B160" s="78"/>
      <c r="C160" s="78" t="s">
        <v>288</v>
      </c>
      <c r="D160" s="78"/>
      <c r="E160" s="88"/>
      <c r="F160" s="74" t="s">
        <v>289</v>
      </c>
      <c r="G160" s="80" t="s">
        <v>211</v>
      </c>
      <c r="H160" s="80" t="s">
        <v>290</v>
      </c>
      <c r="I160" s="133"/>
    </row>
    <row r="161" spans="1:9" s="76" customFormat="1" hidden="1" x14ac:dyDescent="0.2">
      <c r="A161" s="76">
        <v>156</v>
      </c>
      <c r="B161" s="78"/>
      <c r="C161" s="78" t="s">
        <v>291</v>
      </c>
      <c r="D161" s="78"/>
      <c r="E161" s="88"/>
      <c r="F161" s="74" t="s">
        <v>292</v>
      </c>
      <c r="G161" s="80" t="s">
        <v>211</v>
      </c>
      <c r="H161" s="80" t="s">
        <v>273</v>
      </c>
      <c r="I161" s="110"/>
    </row>
    <row r="162" spans="1:9" s="76" customFormat="1" hidden="1" x14ac:dyDescent="0.2">
      <c r="A162" s="76">
        <v>157</v>
      </c>
      <c r="B162" s="78"/>
      <c r="C162" s="78" t="s">
        <v>293</v>
      </c>
      <c r="D162" s="78"/>
      <c r="E162" s="88"/>
      <c r="F162" s="74" t="s">
        <v>294</v>
      </c>
      <c r="G162" s="80" t="s">
        <v>211</v>
      </c>
      <c r="H162" s="80" t="s">
        <v>273</v>
      </c>
      <c r="I162" s="110"/>
    </row>
    <row r="163" spans="1:9" s="76" customFormat="1" hidden="1" x14ac:dyDescent="0.2">
      <c r="A163" s="76">
        <v>158</v>
      </c>
      <c r="B163" s="78"/>
      <c r="C163" s="78" t="s">
        <v>295</v>
      </c>
      <c r="D163" s="78"/>
      <c r="E163" s="88"/>
      <c r="F163" s="74" t="s">
        <v>296</v>
      </c>
      <c r="G163" s="80" t="s">
        <v>211</v>
      </c>
      <c r="H163" s="80" t="s">
        <v>273</v>
      </c>
      <c r="I163" s="110"/>
    </row>
    <row r="164" spans="1:9" s="76" customFormat="1" hidden="1" x14ac:dyDescent="0.2">
      <c r="A164" s="76">
        <v>159</v>
      </c>
      <c r="B164" s="78"/>
      <c r="C164" s="78"/>
      <c r="D164" s="78"/>
      <c r="E164" s="88"/>
      <c r="F164" s="74"/>
      <c r="G164" s="80"/>
      <c r="H164" s="80"/>
      <c r="I164" s="111"/>
    </row>
    <row r="165" spans="1:9" s="76" customFormat="1" hidden="1" x14ac:dyDescent="0.2">
      <c r="A165" s="76">
        <v>160</v>
      </c>
      <c r="B165" s="78"/>
      <c r="C165" s="78" t="s">
        <v>244</v>
      </c>
      <c r="D165" s="78"/>
      <c r="E165" s="88"/>
      <c r="F165" s="74"/>
      <c r="G165" s="80" t="s">
        <v>211</v>
      </c>
      <c r="H165" s="80" t="s">
        <v>259</v>
      </c>
      <c r="I165" s="130"/>
    </row>
    <row r="166" spans="1:9" s="76" customFormat="1" hidden="1" x14ac:dyDescent="0.2">
      <c r="A166" s="76">
        <v>161</v>
      </c>
      <c r="B166" s="78"/>
      <c r="C166" s="78"/>
      <c r="D166" s="78"/>
      <c r="E166" s="88"/>
      <c r="F166" s="74"/>
      <c r="G166" s="80"/>
      <c r="H166" s="80"/>
      <c r="I166" s="75"/>
    </row>
    <row r="167" spans="1:9" s="76" customFormat="1" hidden="1" x14ac:dyDescent="0.2">
      <c r="A167" s="76">
        <v>162</v>
      </c>
      <c r="B167" s="78"/>
      <c r="C167" s="78" t="s">
        <v>271</v>
      </c>
      <c r="D167" s="78"/>
      <c r="E167" s="88"/>
      <c r="F167" s="74"/>
      <c r="G167" s="80" t="s">
        <v>226</v>
      </c>
      <c r="H167" s="80" t="s">
        <v>273</v>
      </c>
      <c r="I167" s="110"/>
    </row>
    <row r="168" spans="1:9" s="76" customFormat="1" hidden="1" x14ac:dyDescent="0.2">
      <c r="A168" s="76">
        <v>163</v>
      </c>
      <c r="B168" s="78"/>
      <c r="C168" s="78" t="s">
        <v>274</v>
      </c>
      <c r="D168" s="78"/>
      <c r="E168" s="88"/>
      <c r="F168" s="74"/>
      <c r="G168" s="80" t="s">
        <v>226</v>
      </c>
      <c r="H168" s="80" t="s">
        <v>273</v>
      </c>
      <c r="I168" s="110"/>
    </row>
    <row r="169" spans="1:9" s="76" customFormat="1" hidden="1" x14ac:dyDescent="0.2">
      <c r="A169" s="76">
        <v>164</v>
      </c>
      <c r="B169" s="78"/>
      <c r="C169" s="78" t="s">
        <v>276</v>
      </c>
      <c r="D169" s="78"/>
      <c r="E169" s="88"/>
      <c r="F169" s="74"/>
      <c r="G169" s="80" t="s">
        <v>226</v>
      </c>
      <c r="H169" s="80" t="s">
        <v>278</v>
      </c>
      <c r="I169" s="130"/>
    </row>
    <row r="170" spans="1:9" s="76" customFormat="1" hidden="1" x14ac:dyDescent="0.2">
      <c r="A170" s="76">
        <v>165</v>
      </c>
      <c r="B170" s="78"/>
      <c r="C170" s="78" t="s">
        <v>279</v>
      </c>
      <c r="D170" s="78"/>
      <c r="E170" s="88"/>
      <c r="F170" s="74"/>
      <c r="G170" s="80" t="s">
        <v>226</v>
      </c>
      <c r="H170" s="80" t="s">
        <v>273</v>
      </c>
      <c r="I170" s="130"/>
    </row>
    <row r="171" spans="1:9" s="76" customFormat="1" hidden="1" x14ac:dyDescent="0.2">
      <c r="A171" s="76">
        <v>166</v>
      </c>
      <c r="B171" s="78"/>
      <c r="C171" s="78" t="s">
        <v>280</v>
      </c>
      <c r="D171" s="78"/>
      <c r="E171" s="88"/>
      <c r="F171" s="74"/>
      <c r="G171" s="80" t="s">
        <v>226</v>
      </c>
      <c r="H171" s="80" t="s">
        <v>273</v>
      </c>
      <c r="I171" s="130"/>
    </row>
    <row r="172" spans="1:9" s="76" customFormat="1" hidden="1" x14ac:dyDescent="0.2">
      <c r="A172" s="76">
        <v>167</v>
      </c>
      <c r="B172" s="78"/>
      <c r="C172" s="78" t="s">
        <v>282</v>
      </c>
      <c r="D172" s="78"/>
      <c r="E172" s="88"/>
      <c r="F172" s="74"/>
      <c r="G172" s="80" t="s">
        <v>226</v>
      </c>
      <c r="H172" s="80" t="s">
        <v>273</v>
      </c>
      <c r="I172" s="130"/>
    </row>
    <row r="173" spans="1:9" s="76" customFormat="1" hidden="1" x14ac:dyDescent="0.2">
      <c r="A173" s="76">
        <v>168</v>
      </c>
      <c r="B173" s="78"/>
      <c r="C173" s="78" t="s">
        <v>284</v>
      </c>
      <c r="D173" s="78"/>
      <c r="E173" s="88"/>
      <c r="F173" s="74"/>
      <c r="G173" s="80" t="s">
        <v>226</v>
      </c>
      <c r="H173" s="80" t="s">
        <v>273</v>
      </c>
      <c r="I173" s="130"/>
    </row>
    <row r="174" spans="1:9" s="76" customFormat="1" hidden="1" x14ac:dyDescent="0.2">
      <c r="A174" s="76">
        <v>169</v>
      </c>
      <c r="B174" s="78"/>
      <c r="C174" s="78" t="s">
        <v>286</v>
      </c>
      <c r="D174" s="78"/>
      <c r="E174" s="88"/>
      <c r="F174" s="74"/>
      <c r="G174" s="80" t="s">
        <v>226</v>
      </c>
      <c r="H174" s="80" t="s">
        <v>273</v>
      </c>
      <c r="I174" s="130"/>
    </row>
    <row r="175" spans="1:9" s="76" customFormat="1" hidden="1" x14ac:dyDescent="0.2">
      <c r="A175" s="76">
        <v>170</v>
      </c>
      <c r="B175" s="78"/>
      <c r="C175" s="78" t="s">
        <v>288</v>
      </c>
      <c r="D175" s="78"/>
      <c r="E175" s="88"/>
      <c r="F175" s="74"/>
      <c r="G175" s="80" t="s">
        <v>226</v>
      </c>
      <c r="H175" s="80" t="s">
        <v>290</v>
      </c>
      <c r="I175" s="133"/>
    </row>
    <row r="176" spans="1:9" s="76" customFormat="1" hidden="1" x14ac:dyDescent="0.2">
      <c r="A176" s="76">
        <v>171</v>
      </c>
      <c r="B176" s="78"/>
      <c r="C176" s="78" t="s">
        <v>291</v>
      </c>
      <c r="D176" s="78"/>
      <c r="E176" s="88"/>
      <c r="F176" s="74"/>
      <c r="G176" s="80" t="s">
        <v>226</v>
      </c>
      <c r="H176" s="80" t="s">
        <v>273</v>
      </c>
      <c r="I176" s="110"/>
    </row>
    <row r="177" spans="1:9" s="76" customFormat="1" hidden="1" x14ac:dyDescent="0.2">
      <c r="A177" s="76">
        <v>172</v>
      </c>
      <c r="B177" s="78"/>
      <c r="C177" s="78" t="s">
        <v>293</v>
      </c>
      <c r="D177" s="78"/>
      <c r="E177" s="88"/>
      <c r="F177" s="74"/>
      <c r="G177" s="80" t="s">
        <v>226</v>
      </c>
      <c r="H177" s="80" t="s">
        <v>273</v>
      </c>
      <c r="I177" s="110"/>
    </row>
    <row r="178" spans="1:9" s="76" customFormat="1" hidden="1" x14ac:dyDescent="0.2">
      <c r="A178" s="76">
        <v>173</v>
      </c>
      <c r="B178" s="78"/>
      <c r="C178" s="78" t="s">
        <v>295</v>
      </c>
      <c r="D178" s="78"/>
      <c r="E178" s="88"/>
      <c r="F178" s="74"/>
      <c r="G178" s="80" t="s">
        <v>226</v>
      </c>
      <c r="H178" s="80" t="s">
        <v>273</v>
      </c>
      <c r="I178" s="110"/>
    </row>
    <row r="179" spans="1:9" s="76" customFormat="1" hidden="1" x14ac:dyDescent="0.2">
      <c r="A179" s="76">
        <v>174</v>
      </c>
      <c r="B179" s="78"/>
      <c r="C179" s="78"/>
      <c r="D179" s="78"/>
      <c r="E179" s="88"/>
      <c r="F179" s="74"/>
      <c r="G179" s="80"/>
      <c r="H179" s="80"/>
      <c r="I179" s="111"/>
    </row>
    <row r="180" spans="1:9" s="76" customFormat="1" hidden="1" x14ac:dyDescent="0.2">
      <c r="A180" s="76">
        <v>175</v>
      </c>
      <c r="B180" s="78"/>
      <c r="C180" s="78" t="s">
        <v>244</v>
      </c>
      <c r="D180" s="78"/>
      <c r="E180" s="88"/>
      <c r="F180" s="74"/>
      <c r="G180" s="80" t="s">
        <v>226</v>
      </c>
      <c r="H180" s="80" t="s">
        <v>259</v>
      </c>
      <c r="I180" s="130"/>
    </row>
    <row r="181" spans="1:9" s="76" customFormat="1" hidden="1" x14ac:dyDescent="0.2">
      <c r="A181" s="76">
        <v>176</v>
      </c>
      <c r="B181" s="78"/>
      <c r="C181" s="78"/>
      <c r="D181" s="78"/>
      <c r="E181" s="88"/>
      <c r="F181" s="74"/>
      <c r="G181" s="80"/>
      <c r="H181" s="80"/>
      <c r="I181" s="111"/>
    </row>
    <row r="182" spans="1:9" hidden="1" x14ac:dyDescent="0.2">
      <c r="A182" s="76">
        <v>177</v>
      </c>
      <c r="B182" s="82" t="s">
        <v>297</v>
      </c>
      <c r="C182" s="92"/>
      <c r="D182" s="92"/>
      <c r="G182" s="114"/>
      <c r="H182" s="80"/>
      <c r="I182" s="111"/>
    </row>
    <row r="183" spans="1:9" s="76" customFormat="1" hidden="1" x14ac:dyDescent="0.2">
      <c r="A183" s="76">
        <v>178</v>
      </c>
      <c r="B183" s="78"/>
      <c r="C183" s="78" t="s">
        <v>298</v>
      </c>
      <c r="D183" s="78"/>
      <c r="E183" s="88"/>
      <c r="F183" s="74"/>
      <c r="G183" s="80" t="s">
        <v>211</v>
      </c>
      <c r="H183" s="80" t="s">
        <v>269</v>
      </c>
      <c r="I183" s="130"/>
    </row>
    <row r="184" spans="1:9" s="76" customFormat="1" hidden="1" x14ac:dyDescent="0.2">
      <c r="A184" s="76">
        <v>179</v>
      </c>
      <c r="B184" s="78"/>
      <c r="C184" s="78" t="s">
        <v>299</v>
      </c>
      <c r="D184" s="78"/>
      <c r="E184" s="88"/>
      <c r="F184" s="74"/>
      <c r="G184" s="80" t="s">
        <v>211</v>
      </c>
      <c r="H184" s="80" t="s">
        <v>269</v>
      </c>
      <c r="I184" s="130"/>
    </row>
    <row r="185" spans="1:9" s="76" customFormat="1" hidden="1" x14ac:dyDescent="0.2">
      <c r="A185" s="76">
        <v>180</v>
      </c>
      <c r="B185" s="78"/>
      <c r="C185" s="78" t="s">
        <v>300</v>
      </c>
      <c r="D185" s="78"/>
      <c r="E185" s="88"/>
      <c r="F185" s="74"/>
      <c r="G185" s="80" t="s">
        <v>211</v>
      </c>
      <c r="H185" s="80" t="s">
        <v>269</v>
      </c>
      <c r="I185" s="130"/>
    </row>
    <row r="186" spans="1:9" s="76" customFormat="1" hidden="1" x14ac:dyDescent="0.2">
      <c r="A186" s="76">
        <v>181</v>
      </c>
      <c r="B186" s="78"/>
      <c r="C186" s="78" t="s">
        <v>301</v>
      </c>
      <c r="D186" s="78"/>
      <c r="E186" s="88"/>
      <c r="F186" s="74"/>
      <c r="G186" s="80" t="s">
        <v>211</v>
      </c>
      <c r="H186" s="80" t="s">
        <v>269</v>
      </c>
      <c r="I186" s="130"/>
    </row>
    <row r="187" spans="1:9" s="76" customFormat="1" hidden="1" x14ac:dyDescent="0.2">
      <c r="A187" s="76">
        <v>182</v>
      </c>
      <c r="B187" s="78"/>
      <c r="C187" s="78" t="s">
        <v>302</v>
      </c>
      <c r="D187" s="78"/>
      <c r="E187" s="88"/>
      <c r="F187" s="74"/>
      <c r="G187" s="80" t="s">
        <v>211</v>
      </c>
      <c r="H187" s="80" t="s">
        <v>269</v>
      </c>
      <c r="I187" s="130"/>
    </row>
    <row r="188" spans="1:9" s="76" customFormat="1" hidden="1" x14ac:dyDescent="0.2">
      <c r="A188" s="76">
        <v>183</v>
      </c>
      <c r="B188" s="78"/>
      <c r="C188" s="78"/>
      <c r="D188" s="78"/>
      <c r="E188" s="88"/>
      <c r="F188" s="74"/>
      <c r="G188" s="80"/>
      <c r="H188" s="80"/>
      <c r="I188" s="75"/>
    </row>
    <row r="189" spans="1:9" s="76" customFormat="1" hidden="1" x14ac:dyDescent="0.2">
      <c r="A189" s="76">
        <v>184</v>
      </c>
      <c r="B189" s="78"/>
      <c r="C189" s="78" t="s">
        <v>298</v>
      </c>
      <c r="D189" s="78"/>
      <c r="E189" s="88"/>
      <c r="F189" s="74"/>
      <c r="G189" s="80" t="s">
        <v>226</v>
      </c>
      <c r="H189" s="80" t="s">
        <v>269</v>
      </c>
      <c r="I189" s="130"/>
    </row>
    <row r="190" spans="1:9" s="76" customFormat="1" hidden="1" x14ac:dyDescent="0.2">
      <c r="A190" s="76">
        <v>185</v>
      </c>
      <c r="B190" s="78"/>
      <c r="C190" s="78" t="s">
        <v>299</v>
      </c>
      <c r="D190" s="78"/>
      <c r="E190" s="88"/>
      <c r="F190" s="74"/>
      <c r="G190" s="80" t="s">
        <v>226</v>
      </c>
      <c r="H190" s="80" t="s">
        <v>269</v>
      </c>
      <c r="I190" s="130"/>
    </row>
    <row r="191" spans="1:9" s="76" customFormat="1" hidden="1" x14ac:dyDescent="0.2">
      <c r="A191" s="76">
        <v>186</v>
      </c>
      <c r="B191" s="78"/>
      <c r="C191" s="78" t="s">
        <v>300</v>
      </c>
      <c r="D191" s="78"/>
      <c r="E191" s="88"/>
      <c r="F191" s="74"/>
      <c r="G191" s="80" t="s">
        <v>226</v>
      </c>
      <c r="H191" s="80" t="s">
        <v>269</v>
      </c>
      <c r="I191" s="130"/>
    </row>
    <row r="192" spans="1:9" s="76" customFormat="1" hidden="1" x14ac:dyDescent="0.2">
      <c r="A192" s="76">
        <v>187</v>
      </c>
      <c r="B192" s="78"/>
      <c r="C192" s="78" t="s">
        <v>301</v>
      </c>
      <c r="D192" s="78"/>
      <c r="E192" s="88"/>
      <c r="F192" s="74"/>
      <c r="G192" s="80" t="s">
        <v>226</v>
      </c>
      <c r="H192" s="80" t="s">
        <v>269</v>
      </c>
      <c r="I192" s="130"/>
    </row>
    <row r="193" spans="1:9" s="76" customFormat="1" hidden="1" x14ac:dyDescent="0.2">
      <c r="A193" s="76">
        <v>188</v>
      </c>
      <c r="B193" s="78"/>
      <c r="C193" s="78" t="s">
        <v>302</v>
      </c>
      <c r="D193" s="78"/>
      <c r="E193" s="88"/>
      <c r="F193" s="74"/>
      <c r="G193" s="80" t="s">
        <v>226</v>
      </c>
      <c r="H193" s="80" t="s">
        <v>269</v>
      </c>
      <c r="I193" s="130"/>
    </row>
    <row r="194" spans="1:9" hidden="1" x14ac:dyDescent="0.2">
      <c r="A194" s="76">
        <v>189</v>
      </c>
      <c r="G194" s="73"/>
      <c r="H194" s="74"/>
    </row>
    <row r="195" spans="1:9" s="76" customFormat="1" hidden="1" x14ac:dyDescent="0.2">
      <c r="A195" s="76">
        <v>190</v>
      </c>
      <c r="B195" s="134" t="s">
        <v>303</v>
      </c>
      <c r="C195" s="135"/>
      <c r="D195" s="78"/>
      <c r="E195" s="88"/>
      <c r="F195" s="74"/>
      <c r="G195" s="80" t="s">
        <v>211</v>
      </c>
      <c r="H195" s="80" t="s">
        <v>269</v>
      </c>
      <c r="I195" s="130"/>
    </row>
    <row r="196" spans="1:9" s="76" customFormat="1" hidden="1" x14ac:dyDescent="0.2">
      <c r="A196" s="76">
        <v>191</v>
      </c>
      <c r="B196" s="134" t="s">
        <v>304</v>
      </c>
      <c r="C196" s="135"/>
      <c r="D196" s="78"/>
      <c r="E196" s="88"/>
      <c r="F196" s="74"/>
      <c r="G196" s="80" t="s">
        <v>211</v>
      </c>
      <c r="H196" s="80" t="s">
        <v>269</v>
      </c>
      <c r="I196" s="130"/>
    </row>
    <row r="197" spans="1:9" s="76" customFormat="1" hidden="1" x14ac:dyDescent="0.2">
      <c r="A197" s="76">
        <v>192</v>
      </c>
      <c r="B197" s="134" t="s">
        <v>302</v>
      </c>
      <c r="C197" s="135"/>
      <c r="D197" s="78"/>
      <c r="E197" s="88"/>
      <c r="F197" s="74"/>
      <c r="G197" s="80" t="s">
        <v>211</v>
      </c>
      <c r="H197" s="80" t="s">
        <v>269</v>
      </c>
      <c r="I197" s="130"/>
    </row>
    <row r="198" spans="1:9" hidden="1" x14ac:dyDescent="0.2">
      <c r="A198" s="76">
        <v>193</v>
      </c>
      <c r="G198" s="73"/>
      <c r="H198" s="74"/>
    </row>
    <row r="199" spans="1:9" s="76" customFormat="1" hidden="1" x14ac:dyDescent="0.2">
      <c r="A199" s="76">
        <v>194</v>
      </c>
      <c r="B199" s="134" t="s">
        <v>303</v>
      </c>
      <c r="D199" s="134"/>
      <c r="E199" s="88"/>
      <c r="F199" s="74"/>
      <c r="G199" s="80" t="s">
        <v>226</v>
      </c>
      <c r="H199" s="80" t="s">
        <v>269</v>
      </c>
      <c r="I199" s="130"/>
    </row>
    <row r="200" spans="1:9" s="76" customFormat="1" hidden="1" x14ac:dyDescent="0.2">
      <c r="A200" s="76">
        <v>195</v>
      </c>
      <c r="B200" s="134" t="s">
        <v>305</v>
      </c>
      <c r="D200" s="78"/>
      <c r="E200" s="88"/>
      <c r="F200" s="74"/>
      <c r="G200" s="80" t="s">
        <v>226</v>
      </c>
      <c r="H200" s="80" t="s">
        <v>269</v>
      </c>
      <c r="I200" s="130"/>
    </row>
    <row r="201" spans="1:9" s="76" customFormat="1" hidden="1" x14ac:dyDescent="0.2">
      <c r="A201" s="76">
        <v>196</v>
      </c>
      <c r="B201" s="134" t="s">
        <v>302</v>
      </c>
      <c r="D201" s="78"/>
      <c r="E201" s="88"/>
      <c r="F201" s="74"/>
      <c r="G201" s="80" t="s">
        <v>226</v>
      </c>
      <c r="H201" s="80" t="s">
        <v>269</v>
      </c>
      <c r="I201" s="130"/>
    </row>
    <row r="202" spans="1:9" s="76" customFormat="1" x14ac:dyDescent="0.2">
      <c r="A202" s="76">
        <v>197</v>
      </c>
      <c r="B202" s="78"/>
      <c r="D202" s="78"/>
      <c r="E202" s="88"/>
      <c r="F202" s="74"/>
      <c r="G202" s="80"/>
      <c r="H202" s="80"/>
      <c r="I202" s="111"/>
    </row>
    <row r="203" spans="1:9" s="76" customFormat="1" x14ac:dyDescent="0.2">
      <c r="A203" s="76">
        <v>198</v>
      </c>
      <c r="B203" s="134" t="s">
        <v>306</v>
      </c>
      <c r="D203" s="134"/>
      <c r="E203" s="88"/>
      <c r="F203" s="74"/>
      <c r="G203" s="80" t="s">
        <v>211</v>
      </c>
      <c r="H203" s="80" t="s">
        <v>269</v>
      </c>
      <c r="I203" s="136">
        <f>I204*2100</f>
        <v>4200</v>
      </c>
    </row>
    <row r="204" spans="1:9" s="76" customFormat="1" x14ac:dyDescent="0.2">
      <c r="A204" s="76">
        <v>199</v>
      </c>
      <c r="B204" s="134" t="s">
        <v>307</v>
      </c>
      <c r="D204" s="134"/>
      <c r="E204" s="88"/>
      <c r="F204" s="74"/>
      <c r="G204" s="80" t="s">
        <v>211</v>
      </c>
      <c r="H204" s="80" t="s">
        <v>308</v>
      </c>
      <c r="I204" s="136">
        <f>Investitionskonzept!I12</f>
        <v>2</v>
      </c>
    </row>
    <row r="205" spans="1:9" s="76" customFormat="1" x14ac:dyDescent="0.2">
      <c r="A205" s="76">
        <v>200</v>
      </c>
      <c r="B205" s="134" t="s">
        <v>309</v>
      </c>
      <c r="D205" s="134"/>
      <c r="E205" s="88"/>
      <c r="F205" s="74"/>
      <c r="G205" s="80" t="s">
        <v>211</v>
      </c>
      <c r="H205" s="80" t="s">
        <v>308</v>
      </c>
      <c r="I205" s="137">
        <v>1</v>
      </c>
    </row>
    <row r="206" spans="1:9" s="76" customFormat="1" x14ac:dyDescent="0.2">
      <c r="A206" s="76">
        <v>201</v>
      </c>
      <c r="B206" s="138" t="s">
        <v>310</v>
      </c>
      <c r="D206" s="138"/>
      <c r="E206" s="88"/>
      <c r="F206" s="74"/>
      <c r="G206" s="80"/>
      <c r="H206" s="80"/>
      <c r="I206" s="139"/>
    </row>
    <row r="207" spans="1:9" s="76" customFormat="1" x14ac:dyDescent="0.2">
      <c r="A207" s="76">
        <v>202</v>
      </c>
      <c r="C207" s="140" t="s">
        <v>311</v>
      </c>
      <c r="D207" s="140"/>
      <c r="E207" s="88"/>
      <c r="F207" s="74"/>
      <c r="G207" s="80" t="s">
        <v>211</v>
      </c>
      <c r="H207" s="80" t="s">
        <v>308</v>
      </c>
      <c r="I207" s="137">
        <v>2</v>
      </c>
    </row>
    <row r="208" spans="1:9" s="76" customFormat="1" x14ac:dyDescent="0.2">
      <c r="A208" s="76">
        <v>203</v>
      </c>
      <c r="C208" s="78" t="s">
        <v>312</v>
      </c>
      <c r="D208" s="78"/>
      <c r="E208" s="88"/>
      <c r="F208" s="74"/>
      <c r="G208" s="80" t="s">
        <v>211</v>
      </c>
      <c r="H208" s="80" t="s">
        <v>308</v>
      </c>
      <c r="I208" s="137"/>
    </row>
    <row r="209" spans="1:9" s="76" customFormat="1" x14ac:dyDescent="0.2">
      <c r="A209" s="76">
        <v>204</v>
      </c>
      <c r="C209" s="140" t="s">
        <v>313</v>
      </c>
      <c r="D209" s="140"/>
      <c r="E209" s="88"/>
      <c r="F209" s="74"/>
      <c r="G209" s="80" t="s">
        <v>211</v>
      </c>
      <c r="H209" s="80" t="s">
        <v>308</v>
      </c>
      <c r="I209" s="137">
        <v>0.5</v>
      </c>
    </row>
    <row r="210" spans="1:9" s="76" customFormat="1" x14ac:dyDescent="0.2">
      <c r="A210" s="76">
        <v>205</v>
      </c>
      <c r="C210" s="140" t="s">
        <v>314</v>
      </c>
      <c r="D210" s="140"/>
      <c r="E210" s="88"/>
      <c r="F210" s="74"/>
      <c r="G210" s="80" t="s">
        <v>211</v>
      </c>
      <c r="H210" s="80" t="s">
        <v>308</v>
      </c>
      <c r="I210" s="137"/>
    </row>
    <row r="211" spans="1:9" s="76" customFormat="1" x14ac:dyDescent="0.2">
      <c r="A211" s="76">
        <v>206</v>
      </c>
      <c r="B211" s="140"/>
      <c r="D211" s="140"/>
      <c r="E211" s="88"/>
      <c r="F211" s="74"/>
      <c r="G211" s="80"/>
      <c r="H211" s="80"/>
      <c r="I211" s="75"/>
    </row>
    <row r="212" spans="1:9" s="76" customFormat="1" x14ac:dyDescent="0.2">
      <c r="A212" s="76">
        <v>207</v>
      </c>
      <c r="B212" s="134" t="s">
        <v>306</v>
      </c>
      <c r="D212" s="134"/>
      <c r="E212" s="88"/>
      <c r="F212" s="74"/>
      <c r="G212" s="80" t="s">
        <v>226</v>
      </c>
      <c r="H212" s="80" t="s">
        <v>269</v>
      </c>
      <c r="I212" s="136">
        <f>I213*2100</f>
        <v>4200</v>
      </c>
    </row>
    <row r="213" spans="1:9" s="76" customFormat="1" x14ac:dyDescent="0.2">
      <c r="A213" s="76">
        <v>208</v>
      </c>
      <c r="B213" s="134" t="s">
        <v>307</v>
      </c>
      <c r="D213" s="134"/>
      <c r="E213" s="88"/>
      <c r="F213" s="74"/>
      <c r="G213" s="80" t="s">
        <v>226</v>
      </c>
      <c r="H213" s="80" t="s">
        <v>308</v>
      </c>
      <c r="I213" s="136">
        <f>Investitionskonzept!K12</f>
        <v>2</v>
      </c>
    </row>
    <row r="214" spans="1:9" s="76" customFormat="1" x14ac:dyDescent="0.2">
      <c r="A214" s="76">
        <v>209</v>
      </c>
      <c r="B214" s="134" t="s">
        <v>309</v>
      </c>
      <c r="D214" s="134"/>
      <c r="E214" s="88"/>
      <c r="F214" s="74"/>
      <c r="G214" s="80" t="s">
        <v>226</v>
      </c>
      <c r="H214" s="80" t="s">
        <v>308</v>
      </c>
      <c r="I214" s="137">
        <v>1</v>
      </c>
    </row>
    <row r="215" spans="1:9" s="76" customFormat="1" x14ac:dyDescent="0.2">
      <c r="A215" s="76">
        <v>210</v>
      </c>
      <c r="B215" s="138" t="s">
        <v>310</v>
      </c>
      <c r="D215" s="138"/>
      <c r="E215" s="88"/>
      <c r="F215" s="74"/>
      <c r="G215" s="80"/>
      <c r="H215" s="80"/>
      <c r="I215" s="139"/>
    </row>
    <row r="216" spans="1:9" s="76" customFormat="1" x14ac:dyDescent="0.2">
      <c r="A216" s="76">
        <v>211</v>
      </c>
      <c r="C216" s="140" t="s">
        <v>311</v>
      </c>
      <c r="D216" s="140"/>
      <c r="E216" s="88"/>
      <c r="F216" s="74"/>
      <c r="G216" s="80" t="s">
        <v>226</v>
      </c>
      <c r="H216" s="80" t="s">
        <v>308</v>
      </c>
      <c r="I216" s="137">
        <v>2</v>
      </c>
    </row>
    <row r="217" spans="1:9" s="76" customFormat="1" x14ac:dyDescent="0.2">
      <c r="A217" s="76">
        <v>212</v>
      </c>
      <c r="C217" s="78" t="s">
        <v>312</v>
      </c>
      <c r="D217" s="78"/>
      <c r="E217" s="88"/>
      <c r="F217" s="74"/>
      <c r="G217" s="80" t="s">
        <v>226</v>
      </c>
      <c r="H217" s="80" t="s">
        <v>308</v>
      </c>
      <c r="I217" s="137"/>
    </row>
    <row r="218" spans="1:9" s="76" customFormat="1" x14ac:dyDescent="0.2">
      <c r="A218" s="76">
        <v>213</v>
      </c>
      <c r="C218" s="140" t="s">
        <v>313</v>
      </c>
      <c r="D218" s="140"/>
      <c r="E218" s="88"/>
      <c r="F218" s="74"/>
      <c r="G218" s="80" t="s">
        <v>226</v>
      </c>
      <c r="H218" s="80" t="s">
        <v>308</v>
      </c>
      <c r="I218" s="137">
        <v>1</v>
      </c>
    </row>
    <row r="219" spans="1:9" s="76" customFormat="1" x14ac:dyDescent="0.2">
      <c r="A219" s="76">
        <v>214</v>
      </c>
      <c r="C219" s="140" t="s">
        <v>314</v>
      </c>
      <c r="D219" s="140"/>
      <c r="E219" s="88"/>
      <c r="F219" s="74"/>
      <c r="G219" s="80" t="s">
        <v>226</v>
      </c>
      <c r="H219" s="80" t="s">
        <v>308</v>
      </c>
      <c r="I219" s="137"/>
    </row>
    <row r="220" spans="1:9" s="76" customFormat="1" x14ac:dyDescent="0.2">
      <c r="A220" s="76">
        <v>215</v>
      </c>
      <c r="C220" s="140"/>
      <c r="D220" s="140"/>
      <c r="E220" s="79"/>
      <c r="F220" s="80"/>
      <c r="G220" s="80"/>
      <c r="H220" s="74"/>
      <c r="I220" s="111"/>
    </row>
    <row r="221" spans="1:9" s="76" customFormat="1" x14ac:dyDescent="0.2">
      <c r="A221" s="76">
        <v>216</v>
      </c>
      <c r="B221" s="134" t="s">
        <v>315</v>
      </c>
      <c r="D221" s="134"/>
      <c r="E221" s="88"/>
      <c r="F221" s="74"/>
      <c r="G221" s="80" t="s">
        <v>316</v>
      </c>
      <c r="H221" s="80" t="s">
        <v>259</v>
      </c>
      <c r="I221" s="136">
        <f>(I214-I205)*2100</f>
        <v>0</v>
      </c>
    </row>
    <row r="222" spans="1:9" hidden="1" x14ac:dyDescent="0.2">
      <c r="A222" s="76">
        <v>217</v>
      </c>
      <c r="B222" s="82" t="s">
        <v>317</v>
      </c>
      <c r="H222" s="74"/>
    </row>
    <row r="223" spans="1:9" s="76" customFormat="1" hidden="1" x14ac:dyDescent="0.2">
      <c r="A223" s="76">
        <v>218</v>
      </c>
      <c r="C223" s="138" t="s">
        <v>318</v>
      </c>
      <c r="D223" s="138"/>
      <c r="E223" s="141"/>
      <c r="F223" s="142"/>
      <c r="G223" s="74" t="s">
        <v>211</v>
      </c>
      <c r="H223" s="74" t="s">
        <v>319</v>
      </c>
      <c r="I223" s="86"/>
    </row>
    <row r="224" spans="1:9" s="76" customFormat="1" hidden="1" x14ac:dyDescent="0.2">
      <c r="A224" s="76">
        <v>219</v>
      </c>
      <c r="C224" s="76" t="s">
        <v>320</v>
      </c>
      <c r="D224" s="76" t="s">
        <v>321</v>
      </c>
      <c r="E224" s="88" t="s">
        <v>322</v>
      </c>
      <c r="F224" s="74"/>
      <c r="G224" s="74" t="s">
        <v>211</v>
      </c>
      <c r="H224" s="74" t="s">
        <v>319</v>
      </c>
      <c r="I224" s="110"/>
    </row>
    <row r="225" spans="1:9" s="76" customFormat="1" hidden="1" x14ac:dyDescent="0.2">
      <c r="A225" s="76">
        <v>220</v>
      </c>
      <c r="E225" s="88" t="s">
        <v>323</v>
      </c>
      <c r="F225" s="74"/>
      <c r="G225" s="74" t="s">
        <v>211</v>
      </c>
      <c r="H225" s="74" t="s">
        <v>319</v>
      </c>
      <c r="I225" s="110"/>
    </row>
    <row r="226" spans="1:9" s="76" customFormat="1" hidden="1" x14ac:dyDescent="0.2">
      <c r="A226" s="76">
        <v>221</v>
      </c>
      <c r="D226" s="76" t="s">
        <v>324</v>
      </c>
      <c r="E226" s="88" t="s">
        <v>322</v>
      </c>
      <c r="F226" s="74"/>
      <c r="G226" s="74" t="s">
        <v>211</v>
      </c>
      <c r="H226" s="74" t="s">
        <v>319</v>
      </c>
      <c r="I226" s="110"/>
    </row>
    <row r="227" spans="1:9" s="76" customFormat="1" hidden="1" x14ac:dyDescent="0.2">
      <c r="A227" s="76">
        <v>222</v>
      </c>
      <c r="E227" s="88" t="s">
        <v>323</v>
      </c>
      <c r="F227" s="74"/>
      <c r="G227" s="74" t="s">
        <v>211</v>
      </c>
      <c r="H227" s="74" t="s">
        <v>319</v>
      </c>
      <c r="I227" s="110"/>
    </row>
    <row r="228" spans="1:9" s="76" customFormat="1" hidden="1" x14ac:dyDescent="0.2">
      <c r="A228" s="76">
        <v>223</v>
      </c>
      <c r="D228" s="76" t="s">
        <v>325</v>
      </c>
      <c r="E228" s="88"/>
      <c r="F228" s="74"/>
      <c r="G228" s="74" t="s">
        <v>211</v>
      </c>
      <c r="H228" s="74" t="s">
        <v>319</v>
      </c>
      <c r="I228" s="110"/>
    </row>
    <row r="229" spans="1:9" s="76" customFormat="1" hidden="1" x14ac:dyDescent="0.2">
      <c r="A229" s="76">
        <v>224</v>
      </c>
      <c r="E229" s="88"/>
      <c r="F229" s="74"/>
      <c r="G229" s="74"/>
      <c r="H229" s="74"/>
      <c r="I229" s="111"/>
    </row>
    <row r="230" spans="1:9" s="76" customFormat="1" hidden="1" x14ac:dyDescent="0.2">
      <c r="A230" s="76">
        <v>225</v>
      </c>
      <c r="C230" s="138" t="s">
        <v>318</v>
      </c>
      <c r="D230" s="143"/>
      <c r="E230" s="88"/>
      <c r="F230" s="74"/>
      <c r="G230" s="80" t="s">
        <v>226</v>
      </c>
      <c r="H230" s="74" t="s">
        <v>319</v>
      </c>
      <c r="I230" s="110"/>
    </row>
    <row r="231" spans="1:9" s="76" customFormat="1" hidden="1" x14ac:dyDescent="0.2">
      <c r="A231" s="76">
        <v>226</v>
      </c>
      <c r="C231" s="76" t="s">
        <v>320</v>
      </c>
      <c r="D231" s="76" t="s">
        <v>321</v>
      </c>
      <c r="E231" s="88" t="s">
        <v>322</v>
      </c>
      <c r="F231" s="74"/>
      <c r="G231" s="80" t="s">
        <v>226</v>
      </c>
      <c r="H231" s="74" t="s">
        <v>319</v>
      </c>
      <c r="I231" s="110"/>
    </row>
    <row r="232" spans="1:9" s="76" customFormat="1" hidden="1" x14ac:dyDescent="0.2">
      <c r="A232" s="76">
        <v>227</v>
      </c>
      <c r="E232" s="88" t="s">
        <v>323</v>
      </c>
      <c r="F232" s="74"/>
      <c r="G232" s="80" t="s">
        <v>226</v>
      </c>
      <c r="H232" s="74" t="s">
        <v>319</v>
      </c>
      <c r="I232" s="110"/>
    </row>
    <row r="233" spans="1:9" s="76" customFormat="1" hidden="1" x14ac:dyDescent="0.2">
      <c r="A233" s="76">
        <v>228</v>
      </c>
      <c r="D233" s="76" t="s">
        <v>324</v>
      </c>
      <c r="E233" s="88" t="s">
        <v>322</v>
      </c>
      <c r="F233" s="74"/>
      <c r="G233" s="80" t="s">
        <v>226</v>
      </c>
      <c r="H233" s="74" t="s">
        <v>319</v>
      </c>
      <c r="I233" s="110"/>
    </row>
    <row r="234" spans="1:9" s="76" customFormat="1" hidden="1" x14ac:dyDescent="0.2">
      <c r="A234" s="76">
        <v>229</v>
      </c>
      <c r="E234" s="88" t="s">
        <v>323</v>
      </c>
      <c r="F234" s="74"/>
      <c r="G234" s="80" t="s">
        <v>226</v>
      </c>
      <c r="H234" s="74" t="s">
        <v>319</v>
      </c>
      <c r="I234" s="110"/>
    </row>
    <row r="235" spans="1:9" s="76" customFormat="1" hidden="1" x14ac:dyDescent="0.2">
      <c r="A235" s="76">
        <v>230</v>
      </c>
      <c r="D235" s="76" t="s">
        <v>325</v>
      </c>
      <c r="E235" s="88"/>
      <c r="F235" s="74"/>
      <c r="G235" s="80" t="s">
        <v>226</v>
      </c>
      <c r="H235" s="74" t="s">
        <v>319</v>
      </c>
      <c r="I235" s="110"/>
    </row>
    <row r="236" spans="1:9" s="76" customFormat="1" hidden="1" x14ac:dyDescent="0.2">
      <c r="A236" s="76">
        <v>231</v>
      </c>
      <c r="D236" s="143"/>
      <c r="E236" s="88"/>
      <c r="F236" s="74"/>
      <c r="G236" s="74"/>
      <c r="H236" s="74"/>
      <c r="I236" s="75"/>
    </row>
    <row r="237" spans="1:9" ht="11.45" hidden="1" customHeight="1" x14ac:dyDescent="0.2">
      <c r="A237" s="76">
        <v>232</v>
      </c>
      <c r="B237" s="82" t="s">
        <v>326</v>
      </c>
      <c r="H237" s="74"/>
    </row>
    <row r="238" spans="1:9" s="76" customFormat="1" hidden="1" x14ac:dyDescent="0.2">
      <c r="A238" s="76">
        <v>233</v>
      </c>
      <c r="C238" s="138" t="s">
        <v>327</v>
      </c>
      <c r="E238" s="88"/>
      <c r="F238" s="74"/>
      <c r="G238" s="74" t="s">
        <v>211</v>
      </c>
      <c r="H238" s="74" t="s">
        <v>28</v>
      </c>
      <c r="I238" s="110"/>
    </row>
    <row r="239" spans="1:9" s="76" customFormat="1" hidden="1" x14ac:dyDescent="0.2">
      <c r="A239" s="76">
        <v>234</v>
      </c>
      <c r="D239" s="76" t="s">
        <v>328</v>
      </c>
      <c r="E239" s="88"/>
      <c r="F239" s="74"/>
      <c r="G239" s="74" t="s">
        <v>211</v>
      </c>
      <c r="H239" s="74" t="s">
        <v>28</v>
      </c>
      <c r="I239" s="110"/>
    </row>
    <row r="240" spans="1:9" s="76" customFormat="1" hidden="1" x14ac:dyDescent="0.2">
      <c r="A240" s="76">
        <v>235</v>
      </c>
      <c r="D240" s="76" t="s">
        <v>329</v>
      </c>
      <c r="E240" s="88"/>
      <c r="F240" s="74"/>
      <c r="G240" s="74" t="s">
        <v>211</v>
      </c>
      <c r="H240" s="74" t="s">
        <v>28</v>
      </c>
      <c r="I240" s="110"/>
    </row>
    <row r="241" spans="1:9" s="76" customFormat="1" hidden="1" x14ac:dyDescent="0.2">
      <c r="A241" s="76">
        <v>236</v>
      </c>
      <c r="D241" s="76" t="s">
        <v>330</v>
      </c>
      <c r="E241" s="88"/>
      <c r="F241" s="74"/>
      <c r="G241" s="74" t="s">
        <v>211</v>
      </c>
      <c r="H241" s="74" t="s">
        <v>28</v>
      </c>
      <c r="I241" s="110"/>
    </row>
    <row r="242" spans="1:9" s="76" customFormat="1" hidden="1" x14ac:dyDescent="0.2">
      <c r="A242" s="76">
        <v>237</v>
      </c>
      <c r="D242" s="76" t="s">
        <v>331</v>
      </c>
      <c r="E242" s="88"/>
      <c r="F242" s="74"/>
      <c r="G242" s="74" t="s">
        <v>211</v>
      </c>
      <c r="H242" s="74" t="s">
        <v>28</v>
      </c>
      <c r="I242" s="110"/>
    </row>
    <row r="243" spans="1:9" s="76" customFormat="1" hidden="1" x14ac:dyDescent="0.2">
      <c r="A243" s="76">
        <v>238</v>
      </c>
      <c r="C243" s="138" t="s">
        <v>332</v>
      </c>
      <c r="E243" s="88"/>
      <c r="F243" s="74"/>
      <c r="G243" s="74" t="s">
        <v>211</v>
      </c>
      <c r="H243" s="74" t="s">
        <v>28</v>
      </c>
      <c r="I243" s="110"/>
    </row>
    <row r="244" spans="1:9" s="76" customFormat="1" hidden="1" x14ac:dyDescent="0.2">
      <c r="A244" s="76">
        <v>239</v>
      </c>
      <c r="D244" s="76" t="s">
        <v>333</v>
      </c>
      <c r="E244" s="88"/>
      <c r="F244" s="74"/>
      <c r="G244" s="74" t="s">
        <v>211</v>
      </c>
      <c r="H244" s="74" t="s">
        <v>28</v>
      </c>
      <c r="I244" s="110"/>
    </row>
    <row r="245" spans="1:9" s="76" customFormat="1" hidden="1" x14ac:dyDescent="0.2">
      <c r="A245" s="76">
        <v>240</v>
      </c>
      <c r="D245" s="76" t="s">
        <v>334</v>
      </c>
      <c r="E245" s="88"/>
      <c r="F245" s="74"/>
      <c r="G245" s="74" t="s">
        <v>211</v>
      </c>
      <c r="H245" s="74" t="s">
        <v>28</v>
      </c>
      <c r="I245" s="110"/>
    </row>
    <row r="246" spans="1:9" s="76" customFormat="1" hidden="1" x14ac:dyDescent="0.2">
      <c r="A246" s="76">
        <v>241</v>
      </c>
      <c r="E246" s="88"/>
      <c r="I246" s="75"/>
    </row>
    <row r="247" spans="1:9" s="76" customFormat="1" hidden="1" x14ac:dyDescent="0.2">
      <c r="A247" s="76">
        <v>242</v>
      </c>
      <c r="C247" s="138" t="s">
        <v>327</v>
      </c>
      <c r="E247" s="88"/>
      <c r="F247" s="74"/>
      <c r="G247" s="80" t="s">
        <v>226</v>
      </c>
      <c r="H247" s="74" t="s">
        <v>28</v>
      </c>
      <c r="I247" s="110"/>
    </row>
    <row r="248" spans="1:9" s="76" customFormat="1" hidden="1" x14ac:dyDescent="0.2">
      <c r="A248" s="76">
        <v>243</v>
      </c>
      <c r="D248" s="76" t="s">
        <v>328</v>
      </c>
      <c r="E248" s="88"/>
      <c r="F248" s="74"/>
      <c r="G248" s="80" t="s">
        <v>226</v>
      </c>
      <c r="H248" s="74" t="s">
        <v>28</v>
      </c>
      <c r="I248" s="110"/>
    </row>
    <row r="249" spans="1:9" s="76" customFormat="1" hidden="1" x14ac:dyDescent="0.2">
      <c r="A249" s="76">
        <v>244</v>
      </c>
      <c r="D249" s="76" t="s">
        <v>329</v>
      </c>
      <c r="E249" s="88"/>
      <c r="F249" s="74"/>
      <c r="G249" s="80" t="s">
        <v>226</v>
      </c>
      <c r="H249" s="74" t="s">
        <v>28</v>
      </c>
      <c r="I249" s="110"/>
    </row>
    <row r="250" spans="1:9" s="76" customFormat="1" hidden="1" x14ac:dyDescent="0.2">
      <c r="A250" s="76">
        <v>245</v>
      </c>
      <c r="D250" s="76" t="s">
        <v>330</v>
      </c>
      <c r="E250" s="88"/>
      <c r="F250" s="74"/>
      <c r="G250" s="80" t="s">
        <v>226</v>
      </c>
      <c r="H250" s="74" t="s">
        <v>28</v>
      </c>
      <c r="I250" s="110"/>
    </row>
    <row r="251" spans="1:9" s="76" customFormat="1" hidden="1" x14ac:dyDescent="0.2">
      <c r="A251" s="76">
        <v>246</v>
      </c>
      <c r="D251" s="76" t="s">
        <v>331</v>
      </c>
      <c r="E251" s="88"/>
      <c r="F251" s="74"/>
      <c r="G251" s="80" t="s">
        <v>226</v>
      </c>
      <c r="H251" s="74" t="s">
        <v>28</v>
      </c>
      <c r="I251" s="110"/>
    </row>
    <row r="252" spans="1:9" s="76" customFormat="1" hidden="1" x14ac:dyDescent="0.2">
      <c r="A252" s="76">
        <v>247</v>
      </c>
      <c r="C252" s="138" t="s">
        <v>332</v>
      </c>
      <c r="E252" s="88"/>
      <c r="F252" s="74"/>
      <c r="G252" s="80" t="s">
        <v>226</v>
      </c>
      <c r="H252" s="74" t="s">
        <v>28</v>
      </c>
      <c r="I252" s="110"/>
    </row>
    <row r="253" spans="1:9" s="76" customFormat="1" hidden="1" x14ac:dyDescent="0.2">
      <c r="A253" s="76">
        <v>248</v>
      </c>
      <c r="D253" s="76" t="s">
        <v>333</v>
      </c>
      <c r="E253" s="88"/>
      <c r="F253" s="74"/>
      <c r="G253" s="80" t="s">
        <v>226</v>
      </c>
      <c r="H253" s="74" t="s">
        <v>28</v>
      </c>
      <c r="I253" s="110"/>
    </row>
    <row r="254" spans="1:9" s="76" customFormat="1" hidden="1" x14ac:dyDescent="0.2">
      <c r="A254" s="76">
        <v>249</v>
      </c>
      <c r="D254" s="76" t="s">
        <v>334</v>
      </c>
      <c r="E254" s="88"/>
      <c r="F254" s="74"/>
      <c r="G254" s="80" t="s">
        <v>226</v>
      </c>
      <c r="H254" s="74" t="s">
        <v>28</v>
      </c>
      <c r="I254" s="110"/>
    </row>
    <row r="255" spans="1:9" s="76" customFormat="1" ht="11.25" hidden="1" x14ac:dyDescent="0.2">
      <c r="A255" s="76">
        <v>250</v>
      </c>
      <c r="E255" s="88"/>
      <c r="F255" s="74"/>
      <c r="G255" s="80"/>
      <c r="H255" s="74"/>
      <c r="I255" s="74"/>
    </row>
    <row r="256" spans="1:9" s="76" customFormat="1" ht="11.25" hidden="1" x14ac:dyDescent="0.2">
      <c r="A256" s="76">
        <v>251</v>
      </c>
      <c r="E256" s="88"/>
      <c r="F256" s="74"/>
      <c r="G256" s="80"/>
      <c r="H256" s="74"/>
      <c r="I256" s="74"/>
    </row>
    <row r="257" spans="1:9" s="76" customFormat="1" ht="12.75" hidden="1" x14ac:dyDescent="0.2">
      <c r="A257" s="76">
        <v>252</v>
      </c>
      <c r="B257" s="144" t="s">
        <v>335</v>
      </c>
      <c r="C257" s="145"/>
      <c r="D257" s="145"/>
      <c r="E257" s="146"/>
      <c r="F257" s="147"/>
      <c r="G257" s="74"/>
      <c r="H257" s="74"/>
      <c r="I257" s="74"/>
    </row>
    <row r="258" spans="1:9" s="76" customFormat="1" ht="12.75" hidden="1" x14ac:dyDescent="0.2">
      <c r="A258" s="76">
        <v>253</v>
      </c>
      <c r="B258" s="144"/>
      <c r="C258" s="145"/>
      <c r="D258" s="145"/>
      <c r="E258" s="146"/>
      <c r="F258" s="147"/>
      <c r="G258" s="74"/>
      <c r="H258" s="74"/>
      <c r="I258" s="74"/>
    </row>
    <row r="259" spans="1:9" s="76" customFormat="1" hidden="1" x14ac:dyDescent="0.2">
      <c r="A259" s="76">
        <v>254</v>
      </c>
      <c r="B259" s="81" t="s">
        <v>336</v>
      </c>
      <c r="C259" s="71"/>
      <c r="D259" s="71"/>
      <c r="E259" s="72"/>
      <c r="F259" s="73"/>
      <c r="G259" s="74"/>
      <c r="H259" s="74"/>
      <c r="I259" s="74"/>
    </row>
    <row r="260" spans="1:9" s="76" customFormat="1" hidden="1" x14ac:dyDescent="0.2">
      <c r="A260" s="76">
        <v>255</v>
      </c>
      <c r="C260" s="143" t="s">
        <v>337</v>
      </c>
      <c r="E260" s="88"/>
      <c r="F260" s="74" t="s">
        <v>338</v>
      </c>
      <c r="G260" s="74" t="s">
        <v>339</v>
      </c>
      <c r="H260" s="74" t="s">
        <v>14</v>
      </c>
      <c r="I260" s="130"/>
    </row>
    <row r="261" spans="1:9" s="76" customFormat="1" hidden="1" x14ac:dyDescent="0.2">
      <c r="A261" s="76">
        <v>256</v>
      </c>
      <c r="C261" s="76" t="s">
        <v>320</v>
      </c>
      <c r="D261" s="76" t="s">
        <v>340</v>
      </c>
      <c r="E261" s="88"/>
      <c r="F261" s="74" t="s">
        <v>341</v>
      </c>
      <c r="G261" s="74" t="s">
        <v>339</v>
      </c>
      <c r="H261" s="74" t="s">
        <v>14</v>
      </c>
      <c r="I261" s="130"/>
    </row>
    <row r="262" spans="1:9" s="76" customFormat="1" hidden="1" x14ac:dyDescent="0.2">
      <c r="A262" s="76">
        <v>257</v>
      </c>
      <c r="D262" s="148" t="s">
        <v>342</v>
      </c>
      <c r="E262" s="88"/>
      <c r="F262" s="74" t="s">
        <v>343</v>
      </c>
      <c r="G262" s="74" t="s">
        <v>339</v>
      </c>
      <c r="H262" s="74" t="s">
        <v>14</v>
      </c>
      <c r="I262" s="130"/>
    </row>
    <row r="263" spans="1:9" s="76" customFormat="1" hidden="1" x14ac:dyDescent="0.2">
      <c r="A263" s="76">
        <v>258</v>
      </c>
      <c r="D263" s="76" t="s">
        <v>270</v>
      </c>
      <c r="E263" s="88"/>
      <c r="F263" s="74" t="s">
        <v>344</v>
      </c>
      <c r="G263" s="74" t="s">
        <v>339</v>
      </c>
      <c r="H263" s="74" t="s">
        <v>14</v>
      </c>
      <c r="I263" s="130"/>
    </row>
    <row r="264" spans="1:9" s="76" customFormat="1" hidden="1" x14ac:dyDescent="0.2">
      <c r="A264" s="76">
        <v>259</v>
      </c>
      <c r="D264" s="148" t="s">
        <v>345</v>
      </c>
      <c r="E264" s="88"/>
      <c r="F264" s="74" t="s">
        <v>346</v>
      </c>
      <c r="G264" s="74" t="s">
        <v>339</v>
      </c>
      <c r="H264" s="74" t="s">
        <v>14</v>
      </c>
      <c r="I264" s="130"/>
    </row>
    <row r="265" spans="1:9" s="76" customFormat="1" hidden="1" x14ac:dyDescent="0.2">
      <c r="A265" s="76">
        <v>260</v>
      </c>
      <c r="D265" s="149" t="s">
        <v>347</v>
      </c>
      <c r="E265" s="88"/>
      <c r="F265" s="150" t="s">
        <v>348</v>
      </c>
      <c r="G265" s="74" t="s">
        <v>339</v>
      </c>
      <c r="H265" s="74" t="s">
        <v>14</v>
      </c>
      <c r="I265" s="130"/>
    </row>
    <row r="266" spans="1:9" s="76" customFormat="1" hidden="1" x14ac:dyDescent="0.2">
      <c r="A266" s="76">
        <v>261</v>
      </c>
      <c r="D266" s="76" t="s">
        <v>136</v>
      </c>
      <c r="E266" s="88"/>
      <c r="F266" s="74" t="s">
        <v>349</v>
      </c>
      <c r="G266" s="74" t="s">
        <v>339</v>
      </c>
      <c r="H266" s="74" t="s">
        <v>14</v>
      </c>
      <c r="I266" s="130"/>
    </row>
    <row r="267" spans="1:9" s="76" customFormat="1" hidden="1" x14ac:dyDescent="0.2">
      <c r="A267" s="76">
        <v>262</v>
      </c>
      <c r="D267" s="76" t="s">
        <v>113</v>
      </c>
      <c r="E267" s="88"/>
      <c r="F267" s="74" t="s">
        <v>350</v>
      </c>
      <c r="G267" s="74" t="s">
        <v>339</v>
      </c>
      <c r="H267" s="74" t="s">
        <v>14</v>
      </c>
      <c r="I267" s="130"/>
    </row>
    <row r="268" spans="1:9" s="76" customFormat="1" hidden="1" x14ac:dyDescent="0.2">
      <c r="A268" s="76">
        <v>263</v>
      </c>
      <c r="D268" s="76" t="s">
        <v>351</v>
      </c>
      <c r="E268" s="88"/>
      <c r="F268" s="74" t="s">
        <v>352</v>
      </c>
      <c r="G268" s="74" t="s">
        <v>339</v>
      </c>
      <c r="H268" s="74" t="s">
        <v>14</v>
      </c>
      <c r="I268" s="130"/>
    </row>
    <row r="269" spans="1:9" s="76" customFormat="1" hidden="1" x14ac:dyDescent="0.2">
      <c r="A269" s="76">
        <v>264</v>
      </c>
      <c r="D269" s="76" t="s">
        <v>353</v>
      </c>
      <c r="E269" s="88"/>
      <c r="F269" s="74" t="s">
        <v>354</v>
      </c>
      <c r="G269" s="74" t="s">
        <v>339</v>
      </c>
      <c r="H269" s="74" t="s">
        <v>14</v>
      </c>
      <c r="I269" s="130"/>
    </row>
    <row r="270" spans="1:9" s="76" customFormat="1" hidden="1" x14ac:dyDescent="0.2">
      <c r="A270" s="76">
        <v>265</v>
      </c>
      <c r="D270" s="76" t="s">
        <v>355</v>
      </c>
      <c r="E270" s="88"/>
      <c r="F270" s="74" t="s">
        <v>356</v>
      </c>
      <c r="G270" s="74" t="s">
        <v>339</v>
      </c>
      <c r="H270" s="74" t="s">
        <v>14</v>
      </c>
      <c r="I270" s="130"/>
    </row>
    <row r="271" spans="1:9" s="76" customFormat="1" hidden="1" x14ac:dyDescent="0.2">
      <c r="A271" s="76">
        <v>266</v>
      </c>
      <c r="D271" s="148" t="s">
        <v>357</v>
      </c>
      <c r="E271" s="88"/>
      <c r="F271" s="74" t="s">
        <v>358</v>
      </c>
      <c r="G271" s="74" t="s">
        <v>339</v>
      </c>
      <c r="H271" s="74" t="s">
        <v>14</v>
      </c>
      <c r="I271" s="130"/>
    </row>
    <row r="272" spans="1:9" s="76" customFormat="1" hidden="1" x14ac:dyDescent="0.2">
      <c r="A272" s="76">
        <v>267</v>
      </c>
      <c r="D272" s="149" t="s">
        <v>359</v>
      </c>
      <c r="E272" s="88"/>
      <c r="F272" s="74" t="s">
        <v>360</v>
      </c>
      <c r="G272" s="74" t="s">
        <v>339</v>
      </c>
      <c r="H272" s="74" t="s">
        <v>14</v>
      </c>
      <c r="I272" s="130"/>
    </row>
    <row r="273" spans="1:9" s="76" customFormat="1" hidden="1" x14ac:dyDescent="0.2">
      <c r="A273" s="76">
        <v>268</v>
      </c>
      <c r="D273" s="148" t="s">
        <v>361</v>
      </c>
      <c r="E273" s="88"/>
      <c r="F273" s="74" t="s">
        <v>362</v>
      </c>
      <c r="G273" s="74" t="s">
        <v>339</v>
      </c>
      <c r="H273" s="74" t="s">
        <v>14</v>
      </c>
      <c r="I273" s="130"/>
    </row>
    <row r="274" spans="1:9" s="76" customFormat="1" hidden="1" x14ac:dyDescent="0.2">
      <c r="A274" s="76">
        <v>269</v>
      </c>
      <c r="D274" s="76" t="s">
        <v>141</v>
      </c>
      <c r="E274" s="88"/>
      <c r="F274" s="74" t="s">
        <v>363</v>
      </c>
      <c r="G274" s="74" t="s">
        <v>339</v>
      </c>
      <c r="H274" s="74" t="s">
        <v>14</v>
      </c>
      <c r="I274" s="130"/>
    </row>
    <row r="275" spans="1:9" s="76" customFormat="1" hidden="1" x14ac:dyDescent="0.2">
      <c r="A275" s="76">
        <v>270</v>
      </c>
      <c r="C275" s="143" t="s">
        <v>364</v>
      </c>
      <c r="E275" s="88"/>
      <c r="F275" s="74" t="s">
        <v>365</v>
      </c>
      <c r="G275" s="74" t="s">
        <v>339</v>
      </c>
      <c r="H275" s="74" t="s">
        <v>14</v>
      </c>
      <c r="I275" s="130"/>
    </row>
    <row r="276" spans="1:9" s="76" customFormat="1" hidden="1" x14ac:dyDescent="0.2">
      <c r="A276" s="76">
        <v>271</v>
      </c>
      <c r="C276" s="143" t="s">
        <v>366</v>
      </c>
      <c r="E276" s="88"/>
      <c r="F276" s="74" t="s">
        <v>367</v>
      </c>
      <c r="G276" s="74" t="s">
        <v>339</v>
      </c>
      <c r="H276" s="74" t="s">
        <v>14</v>
      </c>
      <c r="I276" s="130"/>
    </row>
    <row r="277" spans="1:9" s="76" customFormat="1" hidden="1" x14ac:dyDescent="0.2">
      <c r="A277" s="76">
        <v>272</v>
      </c>
      <c r="C277" s="143" t="s">
        <v>368</v>
      </c>
      <c r="E277" s="88"/>
      <c r="F277" s="74" t="s">
        <v>369</v>
      </c>
      <c r="G277" s="74" t="s">
        <v>339</v>
      </c>
      <c r="H277" s="74" t="s">
        <v>14</v>
      </c>
      <c r="I277" s="130"/>
    </row>
    <row r="278" spans="1:9" s="76" customFormat="1" hidden="1" x14ac:dyDescent="0.2">
      <c r="A278" s="76">
        <v>273</v>
      </c>
      <c r="C278" s="148" t="s">
        <v>370</v>
      </c>
      <c r="E278" s="88"/>
      <c r="F278" s="74" t="s">
        <v>371</v>
      </c>
      <c r="G278" s="74" t="s">
        <v>339</v>
      </c>
      <c r="H278" s="74" t="s">
        <v>14</v>
      </c>
      <c r="I278" s="130"/>
    </row>
    <row r="279" spans="1:9" s="76" customFormat="1" hidden="1" x14ac:dyDescent="0.2">
      <c r="A279" s="76">
        <v>274</v>
      </c>
      <c r="C279" s="148" t="s">
        <v>372</v>
      </c>
      <c r="D279" s="148"/>
      <c r="E279" s="88"/>
      <c r="F279" s="74" t="s">
        <v>373</v>
      </c>
      <c r="G279" s="74" t="s">
        <v>339</v>
      </c>
      <c r="H279" s="74" t="s">
        <v>14</v>
      </c>
      <c r="I279" s="130"/>
    </row>
    <row r="280" spans="1:9" s="76" customFormat="1" hidden="1" x14ac:dyDescent="0.2">
      <c r="A280" s="76">
        <v>275</v>
      </c>
      <c r="C280" s="151" t="s">
        <v>374</v>
      </c>
      <c r="E280" s="88"/>
      <c r="F280" s="74"/>
      <c r="G280" s="74" t="s">
        <v>339</v>
      </c>
      <c r="H280" s="74" t="s">
        <v>14</v>
      </c>
      <c r="I280" s="130"/>
    </row>
    <row r="281" spans="1:9" s="76" customFormat="1" ht="11.25" hidden="1" x14ac:dyDescent="0.2">
      <c r="A281" s="76">
        <v>276</v>
      </c>
      <c r="C281" s="151"/>
      <c r="E281" s="88"/>
      <c r="F281" s="74"/>
      <c r="G281" s="74"/>
      <c r="H281" s="74"/>
      <c r="I281" s="74"/>
    </row>
    <row r="282" spans="1:9" s="76" customFormat="1" hidden="1" x14ac:dyDescent="0.2">
      <c r="A282" s="76">
        <v>277</v>
      </c>
      <c r="B282" s="81" t="s">
        <v>375</v>
      </c>
      <c r="C282" s="71"/>
      <c r="D282" s="71"/>
      <c r="E282" s="72"/>
      <c r="F282" s="73"/>
      <c r="G282" s="74"/>
      <c r="H282" s="74"/>
      <c r="I282" s="74"/>
    </row>
    <row r="283" spans="1:9" s="76" customFormat="1" hidden="1" x14ac:dyDescent="0.2">
      <c r="A283" s="76">
        <v>278</v>
      </c>
      <c r="C283" s="143" t="s">
        <v>376</v>
      </c>
      <c r="E283" s="88"/>
      <c r="F283" s="74" t="s">
        <v>377</v>
      </c>
      <c r="G283" s="74" t="s">
        <v>339</v>
      </c>
      <c r="H283" s="74" t="s">
        <v>14</v>
      </c>
      <c r="I283" s="130"/>
    </row>
    <row r="284" spans="1:9" s="76" customFormat="1" hidden="1" x14ac:dyDescent="0.2">
      <c r="A284" s="76">
        <v>279</v>
      </c>
      <c r="C284" s="148" t="s">
        <v>378</v>
      </c>
      <c r="E284" s="88"/>
      <c r="F284" s="74" t="s">
        <v>379</v>
      </c>
      <c r="G284" s="74" t="s">
        <v>339</v>
      </c>
      <c r="H284" s="74" t="s">
        <v>14</v>
      </c>
      <c r="I284" s="130"/>
    </row>
    <row r="285" spans="1:9" s="76" customFormat="1" hidden="1" x14ac:dyDescent="0.2">
      <c r="A285" s="76">
        <v>280</v>
      </c>
      <c r="C285" s="148" t="s">
        <v>380</v>
      </c>
      <c r="E285" s="88"/>
      <c r="F285" s="74" t="s">
        <v>381</v>
      </c>
      <c r="G285" s="74" t="s">
        <v>339</v>
      </c>
      <c r="H285" s="74" t="s">
        <v>14</v>
      </c>
      <c r="I285" s="130"/>
    </row>
    <row r="286" spans="1:9" s="76" customFormat="1" hidden="1" x14ac:dyDescent="0.2">
      <c r="A286" s="76">
        <v>281</v>
      </c>
      <c r="C286" s="148" t="s">
        <v>382</v>
      </c>
      <c r="E286" s="88"/>
      <c r="F286" s="74" t="s">
        <v>383</v>
      </c>
      <c r="G286" s="74" t="s">
        <v>339</v>
      </c>
      <c r="H286" s="74" t="s">
        <v>14</v>
      </c>
      <c r="I286" s="130"/>
    </row>
    <row r="287" spans="1:9" s="76" customFormat="1" hidden="1" x14ac:dyDescent="0.2">
      <c r="A287" s="76">
        <v>282</v>
      </c>
      <c r="C287" s="149" t="s">
        <v>384</v>
      </c>
      <c r="E287" s="88"/>
      <c r="F287" s="74" t="s">
        <v>385</v>
      </c>
      <c r="G287" s="74" t="s">
        <v>339</v>
      </c>
      <c r="H287" s="74" t="s">
        <v>14</v>
      </c>
      <c r="I287" s="130"/>
    </row>
    <row r="288" spans="1:9" s="76" customFormat="1" hidden="1" x14ac:dyDescent="0.2">
      <c r="A288" s="76">
        <v>283</v>
      </c>
      <c r="C288" s="148" t="s">
        <v>386</v>
      </c>
      <c r="E288" s="88"/>
      <c r="F288" s="74" t="s">
        <v>387</v>
      </c>
      <c r="G288" s="74" t="s">
        <v>339</v>
      </c>
      <c r="H288" s="74" t="s">
        <v>14</v>
      </c>
      <c r="I288" s="130"/>
    </row>
    <row r="289" spans="1:9" s="76" customFormat="1" hidden="1" x14ac:dyDescent="0.2">
      <c r="A289" s="76">
        <v>284</v>
      </c>
      <c r="C289" s="148" t="s">
        <v>388</v>
      </c>
      <c r="E289" s="88"/>
      <c r="F289" s="74" t="s">
        <v>389</v>
      </c>
      <c r="G289" s="74" t="s">
        <v>339</v>
      </c>
      <c r="H289" s="74" t="s">
        <v>14</v>
      </c>
      <c r="I289" s="130"/>
    </row>
    <row r="290" spans="1:9" s="76" customFormat="1" hidden="1" x14ac:dyDescent="0.2">
      <c r="A290" s="76">
        <v>285</v>
      </c>
      <c r="C290" s="143" t="s">
        <v>390</v>
      </c>
      <c r="E290" s="88"/>
      <c r="F290" s="74" t="s">
        <v>391</v>
      </c>
      <c r="G290" s="74" t="s">
        <v>339</v>
      </c>
      <c r="H290" s="74" t="s">
        <v>14</v>
      </c>
      <c r="I290" s="130"/>
    </row>
    <row r="291" spans="1:9" s="76" customFormat="1" hidden="1" x14ac:dyDescent="0.2">
      <c r="A291" s="76">
        <v>286</v>
      </c>
      <c r="C291" s="149" t="s">
        <v>392</v>
      </c>
      <c r="E291" s="88"/>
      <c r="F291" s="74" t="s">
        <v>393</v>
      </c>
      <c r="G291" s="74" t="s">
        <v>339</v>
      </c>
      <c r="H291" s="74" t="s">
        <v>14</v>
      </c>
      <c r="I291" s="130"/>
    </row>
    <row r="292" spans="1:9" s="76" customFormat="1" hidden="1" x14ac:dyDescent="0.2">
      <c r="A292" s="76">
        <v>287</v>
      </c>
      <c r="C292" s="143" t="s">
        <v>394</v>
      </c>
      <c r="E292" s="88"/>
      <c r="F292" s="74" t="s">
        <v>395</v>
      </c>
      <c r="G292" s="74" t="s">
        <v>339</v>
      </c>
      <c r="H292" s="74" t="s">
        <v>14</v>
      </c>
      <c r="I292" s="130"/>
    </row>
    <row r="293" spans="1:9" s="76" customFormat="1" hidden="1" x14ac:dyDescent="0.2">
      <c r="A293" s="76">
        <v>288</v>
      </c>
      <c r="C293" s="149" t="s">
        <v>396</v>
      </c>
      <c r="E293" s="88"/>
      <c r="F293" s="74" t="s">
        <v>397</v>
      </c>
      <c r="G293" s="74" t="s">
        <v>339</v>
      </c>
      <c r="H293" s="74" t="s">
        <v>14</v>
      </c>
      <c r="I293" s="130"/>
    </row>
    <row r="294" spans="1:9" s="76" customFormat="1" hidden="1" x14ac:dyDescent="0.2">
      <c r="A294" s="76">
        <v>289</v>
      </c>
      <c r="C294" s="149" t="s">
        <v>398</v>
      </c>
      <c r="E294" s="88"/>
      <c r="F294" s="74" t="s">
        <v>399</v>
      </c>
      <c r="G294" s="74" t="s">
        <v>339</v>
      </c>
      <c r="H294" s="74" t="s">
        <v>14</v>
      </c>
      <c r="I294" s="130"/>
    </row>
    <row r="295" spans="1:9" s="76" customFormat="1" hidden="1" x14ac:dyDescent="0.2">
      <c r="A295" s="76">
        <v>290</v>
      </c>
      <c r="C295" s="143" t="s">
        <v>400</v>
      </c>
      <c r="E295" s="88"/>
      <c r="F295" s="74" t="s">
        <v>401</v>
      </c>
      <c r="G295" s="74" t="s">
        <v>339</v>
      </c>
      <c r="H295" s="74" t="s">
        <v>14</v>
      </c>
      <c r="I295" s="130"/>
    </row>
    <row r="296" spans="1:9" s="76" customFormat="1" hidden="1" x14ac:dyDescent="0.2">
      <c r="A296" s="76">
        <v>291</v>
      </c>
      <c r="C296" s="149" t="s">
        <v>402</v>
      </c>
      <c r="E296" s="88"/>
      <c r="F296" s="74" t="s">
        <v>403</v>
      </c>
      <c r="G296" s="74" t="s">
        <v>339</v>
      </c>
      <c r="H296" s="74" t="s">
        <v>14</v>
      </c>
      <c r="I296" s="130"/>
    </row>
    <row r="297" spans="1:9" s="76" customFormat="1" hidden="1" x14ac:dyDescent="0.2">
      <c r="A297" s="76">
        <v>292</v>
      </c>
      <c r="C297" s="151" t="s">
        <v>404</v>
      </c>
      <c r="E297" s="88"/>
      <c r="F297" s="74"/>
      <c r="G297" s="74" t="s">
        <v>339</v>
      </c>
      <c r="H297" s="74" t="s">
        <v>14</v>
      </c>
      <c r="I297" s="130"/>
    </row>
    <row r="298" spans="1:9" s="76" customFormat="1" ht="11.25" hidden="1" x14ac:dyDescent="0.2">
      <c r="A298" s="76">
        <v>293</v>
      </c>
      <c r="C298" s="151"/>
      <c r="E298" s="88"/>
      <c r="F298" s="74"/>
      <c r="G298" s="74"/>
      <c r="H298" s="74"/>
      <c r="I298" s="152"/>
    </row>
    <row r="299" spans="1:9" s="76" customFormat="1" hidden="1" x14ac:dyDescent="0.2">
      <c r="A299" s="76">
        <v>294</v>
      </c>
      <c r="B299" s="153" t="s">
        <v>405</v>
      </c>
      <c r="C299" s="154"/>
      <c r="D299" s="71"/>
      <c r="E299" s="72"/>
      <c r="F299" s="73" t="s">
        <v>406</v>
      </c>
      <c r="G299" s="74" t="s">
        <v>339</v>
      </c>
      <c r="H299" s="74" t="s">
        <v>14</v>
      </c>
      <c r="I299" s="130"/>
    </row>
    <row r="300" spans="1:9" s="76" customFormat="1" hidden="1" x14ac:dyDescent="0.2">
      <c r="A300" s="76">
        <v>295</v>
      </c>
      <c r="B300" s="82" t="s">
        <v>407</v>
      </c>
      <c r="C300" s="154"/>
      <c r="D300" s="71"/>
      <c r="E300" s="72"/>
      <c r="F300" s="73" t="s">
        <v>408</v>
      </c>
      <c r="G300" s="74" t="s">
        <v>339</v>
      </c>
      <c r="H300" s="74" t="s">
        <v>14</v>
      </c>
      <c r="I300" s="130"/>
    </row>
    <row r="301" spans="1:9" s="76" customFormat="1" hidden="1" x14ac:dyDescent="0.2">
      <c r="A301" s="76">
        <v>296</v>
      </c>
      <c r="B301" s="155" t="s">
        <v>409</v>
      </c>
      <c r="C301" s="156"/>
      <c r="E301" s="88"/>
      <c r="F301" s="74" t="s">
        <v>410</v>
      </c>
      <c r="G301" s="74" t="s">
        <v>339</v>
      </c>
      <c r="H301" s="74" t="s">
        <v>14</v>
      </c>
      <c r="I301" s="130"/>
    </row>
    <row r="302" spans="1:9" s="76" customFormat="1" hidden="1" x14ac:dyDescent="0.2">
      <c r="A302" s="76">
        <v>297</v>
      </c>
      <c r="B302" s="153" t="s">
        <v>411</v>
      </c>
      <c r="C302" s="154"/>
      <c r="D302" s="71"/>
      <c r="E302" s="72"/>
      <c r="F302" s="73" t="s">
        <v>412</v>
      </c>
      <c r="G302" s="74" t="s">
        <v>339</v>
      </c>
      <c r="H302" s="74" t="s">
        <v>14</v>
      </c>
      <c r="I302" s="130"/>
    </row>
    <row r="303" spans="1:9" s="76" customFormat="1" hidden="1" x14ac:dyDescent="0.2">
      <c r="A303" s="76">
        <v>298</v>
      </c>
      <c r="B303" s="153" t="s">
        <v>413</v>
      </c>
      <c r="C303" s="108"/>
      <c r="D303" s="71"/>
      <c r="E303" s="72"/>
      <c r="F303" s="73" t="s">
        <v>414</v>
      </c>
      <c r="G303" s="74" t="s">
        <v>339</v>
      </c>
      <c r="H303" s="74" t="s">
        <v>14</v>
      </c>
      <c r="I303" s="130"/>
    </row>
    <row r="304" spans="1:9" s="76" customFormat="1" hidden="1" x14ac:dyDescent="0.2">
      <c r="A304" s="76">
        <v>299</v>
      </c>
      <c r="B304" s="71" t="s">
        <v>415</v>
      </c>
      <c r="C304" s="71"/>
      <c r="D304" s="71"/>
      <c r="E304" s="72"/>
      <c r="F304" s="73" t="s">
        <v>416</v>
      </c>
      <c r="G304" s="74" t="s">
        <v>339</v>
      </c>
      <c r="H304" s="74" t="s">
        <v>14</v>
      </c>
      <c r="I304" s="130"/>
    </row>
    <row r="305" spans="1:9" s="76" customFormat="1" hidden="1" x14ac:dyDescent="0.2">
      <c r="A305" s="76">
        <v>300</v>
      </c>
      <c r="B305" s="81" t="s">
        <v>417</v>
      </c>
      <c r="C305" s="71"/>
      <c r="D305" s="71"/>
      <c r="E305" s="72"/>
      <c r="F305" s="73" t="s">
        <v>418</v>
      </c>
      <c r="G305" s="74" t="s">
        <v>339</v>
      </c>
      <c r="H305" s="74" t="s">
        <v>14</v>
      </c>
      <c r="I305" s="130"/>
    </row>
    <row r="306" spans="1:9" s="76" customFormat="1" hidden="1" x14ac:dyDescent="0.2">
      <c r="A306" s="76">
        <v>301</v>
      </c>
      <c r="B306" s="81" t="s">
        <v>419</v>
      </c>
      <c r="E306" s="88"/>
      <c r="F306" s="74"/>
      <c r="G306" s="74" t="s">
        <v>339</v>
      </c>
      <c r="H306" s="74" t="s">
        <v>14</v>
      </c>
      <c r="I306" s="130"/>
    </row>
    <row r="307" spans="1:9" s="76" customFormat="1" hidden="1" x14ac:dyDescent="0.2">
      <c r="A307" s="76">
        <v>302</v>
      </c>
      <c r="B307" s="157" t="s">
        <v>420</v>
      </c>
      <c r="C307" s="71"/>
      <c r="D307" s="71"/>
      <c r="E307" s="72"/>
      <c r="F307" s="74"/>
      <c r="G307" s="74" t="s">
        <v>339</v>
      </c>
      <c r="H307" s="74" t="s">
        <v>14</v>
      </c>
      <c r="I307" s="130"/>
    </row>
    <row r="308" spans="1:9" s="76" customFormat="1" hidden="1" x14ac:dyDescent="0.2">
      <c r="A308" s="76">
        <v>303</v>
      </c>
      <c r="B308" s="157" t="s">
        <v>421</v>
      </c>
      <c r="C308" s="71"/>
      <c r="D308" s="71"/>
      <c r="E308" s="72"/>
      <c r="F308" s="74"/>
      <c r="G308" s="74" t="s">
        <v>339</v>
      </c>
      <c r="H308" s="74" t="s">
        <v>14</v>
      </c>
      <c r="I308" s="130"/>
    </row>
    <row r="309" spans="1:9" s="76" customFormat="1" hidden="1" x14ac:dyDescent="0.2">
      <c r="A309" s="76">
        <v>304</v>
      </c>
      <c r="B309" s="157"/>
      <c r="C309" s="71"/>
      <c r="D309" s="71"/>
      <c r="E309" s="72"/>
      <c r="F309" s="74"/>
      <c r="G309" s="74"/>
      <c r="H309" s="74"/>
      <c r="I309" s="74"/>
    </row>
    <row r="310" spans="1:9" s="76" customFormat="1" ht="11.25" x14ac:dyDescent="0.2">
      <c r="A310" s="76">
        <v>305</v>
      </c>
      <c r="E310" s="88"/>
      <c r="F310" s="74"/>
      <c r="G310" s="80"/>
      <c r="H310" s="74"/>
      <c r="I310" s="74"/>
    </row>
    <row r="311" spans="1:9" s="145" customFormat="1" ht="12.75" x14ac:dyDescent="0.2">
      <c r="A311" s="76">
        <v>306</v>
      </c>
      <c r="B311" s="144" t="s">
        <v>422</v>
      </c>
      <c r="E311" s="146"/>
      <c r="F311" s="147"/>
      <c r="G311" s="74"/>
      <c r="H311" s="74"/>
      <c r="I311" s="75"/>
    </row>
    <row r="312" spans="1:9" s="145" customFormat="1" ht="12.75" x14ac:dyDescent="0.2">
      <c r="A312" s="76">
        <v>307</v>
      </c>
      <c r="B312" s="144"/>
      <c r="E312" s="146"/>
      <c r="F312" s="147"/>
      <c r="G312" s="74"/>
      <c r="H312" s="74"/>
      <c r="I312" s="75"/>
    </row>
    <row r="313" spans="1:9" x14ac:dyDescent="0.2">
      <c r="A313" s="76">
        <v>308</v>
      </c>
      <c r="B313" s="81" t="s">
        <v>336</v>
      </c>
      <c r="H313" s="74"/>
    </row>
    <row r="314" spans="1:9" s="76" customFormat="1" hidden="1" x14ac:dyDescent="0.2">
      <c r="A314" s="76">
        <v>309</v>
      </c>
      <c r="C314" s="143" t="s">
        <v>337</v>
      </c>
      <c r="E314" s="88"/>
      <c r="F314" s="74" t="s">
        <v>338</v>
      </c>
      <c r="G314" s="74" t="s">
        <v>211</v>
      </c>
      <c r="H314" s="74" t="s">
        <v>14</v>
      </c>
      <c r="I314" s="130"/>
    </row>
    <row r="315" spans="1:9" s="76" customFormat="1" hidden="1" x14ac:dyDescent="0.2">
      <c r="A315" s="76">
        <v>310</v>
      </c>
      <c r="C315" s="76" t="s">
        <v>320</v>
      </c>
      <c r="D315" s="76" t="s">
        <v>340</v>
      </c>
      <c r="E315" s="88"/>
      <c r="F315" s="74" t="s">
        <v>341</v>
      </c>
      <c r="G315" s="74" t="s">
        <v>211</v>
      </c>
      <c r="H315" s="74" t="s">
        <v>14</v>
      </c>
      <c r="I315" s="130"/>
    </row>
    <row r="316" spans="1:9" s="76" customFormat="1" hidden="1" x14ac:dyDescent="0.2">
      <c r="A316" s="76">
        <v>311</v>
      </c>
      <c r="D316" s="148" t="s">
        <v>342</v>
      </c>
      <c r="E316" s="88"/>
      <c r="F316" s="74" t="s">
        <v>343</v>
      </c>
      <c r="G316" s="74" t="s">
        <v>211</v>
      </c>
      <c r="H316" s="74" t="s">
        <v>14</v>
      </c>
      <c r="I316" s="130"/>
    </row>
    <row r="317" spans="1:9" s="76" customFormat="1" hidden="1" x14ac:dyDescent="0.2">
      <c r="A317" s="76">
        <v>312</v>
      </c>
      <c r="D317" s="76" t="s">
        <v>270</v>
      </c>
      <c r="E317" s="88"/>
      <c r="F317" s="74" t="s">
        <v>344</v>
      </c>
      <c r="G317" s="74" t="s">
        <v>211</v>
      </c>
      <c r="H317" s="74" t="s">
        <v>14</v>
      </c>
      <c r="I317" s="130"/>
    </row>
    <row r="318" spans="1:9" s="76" customFormat="1" hidden="1" x14ac:dyDescent="0.2">
      <c r="A318" s="76">
        <v>313</v>
      </c>
      <c r="D318" s="148" t="s">
        <v>345</v>
      </c>
      <c r="E318" s="88"/>
      <c r="F318" s="74" t="s">
        <v>346</v>
      </c>
      <c r="G318" s="74" t="s">
        <v>211</v>
      </c>
      <c r="H318" s="74" t="s">
        <v>14</v>
      </c>
      <c r="I318" s="130"/>
    </row>
    <row r="319" spans="1:9" s="76" customFormat="1" hidden="1" x14ac:dyDescent="0.2">
      <c r="A319" s="76">
        <v>314</v>
      </c>
      <c r="D319" s="149" t="s">
        <v>347</v>
      </c>
      <c r="E319" s="88"/>
      <c r="F319" s="150" t="s">
        <v>348</v>
      </c>
      <c r="G319" s="74" t="s">
        <v>211</v>
      </c>
      <c r="H319" s="74" t="s">
        <v>14</v>
      </c>
      <c r="I319" s="130"/>
    </row>
    <row r="320" spans="1:9" s="76" customFormat="1" hidden="1" x14ac:dyDescent="0.2">
      <c r="A320" s="76">
        <v>315</v>
      </c>
      <c r="D320" s="76" t="s">
        <v>136</v>
      </c>
      <c r="E320" s="88"/>
      <c r="F320" s="74" t="s">
        <v>349</v>
      </c>
      <c r="G320" s="74" t="s">
        <v>211</v>
      </c>
      <c r="H320" s="74" t="s">
        <v>14</v>
      </c>
      <c r="I320" s="130"/>
    </row>
    <row r="321" spans="1:9" s="76" customFormat="1" hidden="1" x14ac:dyDescent="0.2">
      <c r="A321" s="76">
        <v>316</v>
      </c>
      <c r="D321" s="76" t="s">
        <v>113</v>
      </c>
      <c r="E321" s="88"/>
      <c r="F321" s="74" t="s">
        <v>350</v>
      </c>
      <c r="G321" s="74" t="s">
        <v>211</v>
      </c>
      <c r="H321" s="74" t="s">
        <v>14</v>
      </c>
      <c r="I321" s="130"/>
    </row>
    <row r="322" spans="1:9" s="76" customFormat="1" hidden="1" x14ac:dyDescent="0.2">
      <c r="A322" s="76">
        <v>317</v>
      </c>
      <c r="D322" s="76" t="s">
        <v>351</v>
      </c>
      <c r="E322" s="88"/>
      <c r="F322" s="74" t="s">
        <v>352</v>
      </c>
      <c r="G322" s="74" t="s">
        <v>211</v>
      </c>
      <c r="H322" s="74" t="s">
        <v>14</v>
      </c>
      <c r="I322" s="130"/>
    </row>
    <row r="323" spans="1:9" s="76" customFormat="1" hidden="1" x14ac:dyDescent="0.2">
      <c r="A323" s="76">
        <v>318</v>
      </c>
      <c r="D323" s="76" t="s">
        <v>353</v>
      </c>
      <c r="E323" s="88"/>
      <c r="F323" s="74" t="s">
        <v>354</v>
      </c>
      <c r="G323" s="74" t="s">
        <v>211</v>
      </c>
      <c r="H323" s="74" t="s">
        <v>14</v>
      </c>
      <c r="I323" s="130"/>
    </row>
    <row r="324" spans="1:9" s="76" customFormat="1" hidden="1" x14ac:dyDescent="0.2">
      <c r="A324" s="76">
        <v>319</v>
      </c>
      <c r="D324" s="76" t="s">
        <v>355</v>
      </c>
      <c r="E324" s="88"/>
      <c r="F324" s="74" t="s">
        <v>356</v>
      </c>
      <c r="G324" s="74" t="s">
        <v>211</v>
      </c>
      <c r="H324" s="74" t="s">
        <v>14</v>
      </c>
      <c r="I324" s="130"/>
    </row>
    <row r="325" spans="1:9" s="76" customFormat="1" hidden="1" x14ac:dyDescent="0.2">
      <c r="A325" s="76">
        <v>320</v>
      </c>
      <c r="D325" s="148" t="s">
        <v>357</v>
      </c>
      <c r="E325" s="88"/>
      <c r="F325" s="74" t="s">
        <v>358</v>
      </c>
      <c r="G325" s="74" t="s">
        <v>211</v>
      </c>
      <c r="H325" s="74" t="s">
        <v>14</v>
      </c>
      <c r="I325" s="130"/>
    </row>
    <row r="326" spans="1:9" s="76" customFormat="1" hidden="1" x14ac:dyDescent="0.2">
      <c r="A326" s="76">
        <v>321</v>
      </c>
      <c r="D326" s="149" t="s">
        <v>359</v>
      </c>
      <c r="E326" s="88"/>
      <c r="F326" s="74" t="s">
        <v>360</v>
      </c>
      <c r="G326" s="74" t="s">
        <v>211</v>
      </c>
      <c r="H326" s="74" t="s">
        <v>14</v>
      </c>
      <c r="I326" s="130"/>
    </row>
    <row r="327" spans="1:9" s="76" customFormat="1" hidden="1" x14ac:dyDescent="0.2">
      <c r="A327" s="76">
        <v>322</v>
      </c>
      <c r="D327" s="148" t="s">
        <v>361</v>
      </c>
      <c r="E327" s="88"/>
      <c r="F327" s="74" t="s">
        <v>362</v>
      </c>
      <c r="G327" s="74" t="s">
        <v>211</v>
      </c>
      <c r="H327" s="74" t="s">
        <v>14</v>
      </c>
      <c r="I327" s="130"/>
    </row>
    <row r="328" spans="1:9" s="76" customFormat="1" hidden="1" x14ac:dyDescent="0.2">
      <c r="A328" s="76">
        <v>323</v>
      </c>
      <c r="D328" s="76" t="s">
        <v>141</v>
      </c>
      <c r="E328" s="88"/>
      <c r="F328" s="74" t="s">
        <v>363</v>
      </c>
      <c r="G328" s="74" t="s">
        <v>211</v>
      </c>
      <c r="H328" s="74" t="s">
        <v>14</v>
      </c>
      <c r="I328" s="130"/>
    </row>
    <row r="329" spans="1:9" s="76" customFormat="1" hidden="1" x14ac:dyDescent="0.2">
      <c r="A329" s="76">
        <v>324</v>
      </c>
      <c r="C329" s="143" t="s">
        <v>364</v>
      </c>
      <c r="E329" s="88"/>
      <c r="F329" s="74" t="s">
        <v>365</v>
      </c>
      <c r="G329" s="74" t="s">
        <v>211</v>
      </c>
      <c r="H329" s="74" t="s">
        <v>14</v>
      </c>
      <c r="I329" s="130"/>
    </row>
    <row r="330" spans="1:9" s="76" customFormat="1" hidden="1" x14ac:dyDescent="0.2">
      <c r="A330" s="76">
        <v>325</v>
      </c>
      <c r="C330" s="143" t="s">
        <v>366</v>
      </c>
      <c r="E330" s="88"/>
      <c r="F330" s="74" t="s">
        <v>367</v>
      </c>
      <c r="G330" s="74" t="s">
        <v>211</v>
      </c>
      <c r="H330" s="74" t="s">
        <v>14</v>
      </c>
      <c r="I330" s="130"/>
    </row>
    <row r="331" spans="1:9" s="76" customFormat="1" hidden="1" x14ac:dyDescent="0.2">
      <c r="A331" s="76">
        <v>326</v>
      </c>
      <c r="C331" s="143" t="s">
        <v>368</v>
      </c>
      <c r="E331" s="88"/>
      <c r="F331" s="74" t="s">
        <v>369</v>
      </c>
      <c r="G331" s="74" t="s">
        <v>211</v>
      </c>
      <c r="H331" s="74" t="s">
        <v>14</v>
      </c>
      <c r="I331" s="130"/>
    </row>
    <row r="332" spans="1:9" s="76" customFormat="1" hidden="1" x14ac:dyDescent="0.2">
      <c r="A332" s="76">
        <v>327</v>
      </c>
      <c r="C332" s="148" t="s">
        <v>370</v>
      </c>
      <c r="E332" s="88"/>
      <c r="F332" s="74" t="s">
        <v>371</v>
      </c>
      <c r="G332" s="74" t="s">
        <v>211</v>
      </c>
      <c r="H332" s="74" t="s">
        <v>14</v>
      </c>
      <c r="I332" s="130"/>
    </row>
    <row r="333" spans="1:9" s="76" customFormat="1" hidden="1" x14ac:dyDescent="0.2">
      <c r="A333" s="76">
        <v>328</v>
      </c>
      <c r="C333" s="148" t="s">
        <v>372</v>
      </c>
      <c r="D333" s="148"/>
      <c r="E333" s="88"/>
      <c r="F333" s="74" t="s">
        <v>373</v>
      </c>
      <c r="G333" s="74" t="s">
        <v>211</v>
      </c>
      <c r="H333" s="74" t="s">
        <v>14</v>
      </c>
      <c r="I333" s="130"/>
    </row>
    <row r="334" spans="1:9" s="76" customFormat="1" x14ac:dyDescent="0.2">
      <c r="A334" s="76">
        <v>329</v>
      </c>
      <c r="C334" s="151" t="s">
        <v>374</v>
      </c>
      <c r="E334" s="88"/>
      <c r="F334" s="74"/>
      <c r="G334" s="74" t="s">
        <v>211</v>
      </c>
      <c r="H334" s="74" t="s">
        <v>14</v>
      </c>
      <c r="I334" s="158">
        <f>Investitionskonzept!F20</f>
        <v>775000</v>
      </c>
    </row>
    <row r="335" spans="1:9" s="76" customFormat="1" x14ac:dyDescent="0.2">
      <c r="A335" s="76">
        <v>330</v>
      </c>
      <c r="C335" s="151"/>
      <c r="E335" s="88"/>
      <c r="F335" s="74"/>
      <c r="G335" s="74"/>
      <c r="H335" s="74"/>
      <c r="I335" s="75"/>
    </row>
    <row r="336" spans="1:9" x14ac:dyDescent="0.2">
      <c r="A336" s="76">
        <v>331</v>
      </c>
      <c r="B336" s="81" t="s">
        <v>375</v>
      </c>
      <c r="H336" s="74"/>
    </row>
    <row r="337" spans="1:9" s="76" customFormat="1" hidden="1" x14ac:dyDescent="0.2">
      <c r="A337" s="76">
        <v>332</v>
      </c>
      <c r="C337" s="143" t="s">
        <v>376</v>
      </c>
      <c r="E337" s="88"/>
      <c r="F337" s="74" t="s">
        <v>377</v>
      </c>
      <c r="G337" s="74" t="s">
        <v>211</v>
      </c>
      <c r="H337" s="74" t="s">
        <v>14</v>
      </c>
      <c r="I337" s="130"/>
    </row>
    <row r="338" spans="1:9" s="76" customFormat="1" hidden="1" x14ac:dyDescent="0.2">
      <c r="A338" s="76">
        <v>333</v>
      </c>
      <c r="C338" s="148" t="s">
        <v>378</v>
      </c>
      <c r="E338" s="88"/>
      <c r="F338" s="74" t="s">
        <v>379</v>
      </c>
      <c r="G338" s="74" t="s">
        <v>211</v>
      </c>
      <c r="H338" s="74" t="s">
        <v>14</v>
      </c>
      <c r="I338" s="130"/>
    </row>
    <row r="339" spans="1:9" s="76" customFormat="1" hidden="1" x14ac:dyDescent="0.2">
      <c r="A339" s="76">
        <v>334</v>
      </c>
      <c r="C339" s="148" t="s">
        <v>380</v>
      </c>
      <c r="E339" s="88"/>
      <c r="F339" s="74" t="s">
        <v>381</v>
      </c>
      <c r="G339" s="74" t="s">
        <v>211</v>
      </c>
      <c r="H339" s="74" t="s">
        <v>14</v>
      </c>
      <c r="I339" s="130"/>
    </row>
    <row r="340" spans="1:9" s="76" customFormat="1" hidden="1" x14ac:dyDescent="0.2">
      <c r="A340" s="76">
        <v>335</v>
      </c>
      <c r="C340" s="148" t="s">
        <v>382</v>
      </c>
      <c r="E340" s="88"/>
      <c r="F340" s="74" t="s">
        <v>383</v>
      </c>
      <c r="G340" s="74" t="s">
        <v>211</v>
      </c>
      <c r="H340" s="74" t="s">
        <v>14</v>
      </c>
      <c r="I340" s="130"/>
    </row>
    <row r="341" spans="1:9" s="76" customFormat="1" hidden="1" x14ac:dyDescent="0.2">
      <c r="A341" s="76">
        <v>336</v>
      </c>
      <c r="C341" s="149" t="s">
        <v>384</v>
      </c>
      <c r="E341" s="88"/>
      <c r="F341" s="74" t="s">
        <v>385</v>
      </c>
      <c r="G341" s="74" t="s">
        <v>211</v>
      </c>
      <c r="H341" s="74" t="s">
        <v>14</v>
      </c>
      <c r="I341" s="130"/>
    </row>
    <row r="342" spans="1:9" s="76" customFormat="1" hidden="1" x14ac:dyDescent="0.2">
      <c r="A342" s="76">
        <v>337</v>
      </c>
      <c r="C342" s="148" t="s">
        <v>386</v>
      </c>
      <c r="E342" s="88"/>
      <c r="F342" s="74" t="s">
        <v>387</v>
      </c>
      <c r="G342" s="74" t="s">
        <v>211</v>
      </c>
      <c r="H342" s="74" t="s">
        <v>14</v>
      </c>
      <c r="I342" s="130"/>
    </row>
    <row r="343" spans="1:9" s="76" customFormat="1" hidden="1" x14ac:dyDescent="0.2">
      <c r="A343" s="76">
        <v>338</v>
      </c>
      <c r="C343" s="148" t="s">
        <v>388</v>
      </c>
      <c r="E343" s="88"/>
      <c r="F343" s="74" t="s">
        <v>389</v>
      </c>
      <c r="G343" s="74" t="s">
        <v>211</v>
      </c>
      <c r="H343" s="74" t="s">
        <v>14</v>
      </c>
      <c r="I343" s="130"/>
    </row>
    <row r="344" spans="1:9" s="76" customFormat="1" hidden="1" x14ac:dyDescent="0.2">
      <c r="A344" s="76">
        <v>339</v>
      </c>
      <c r="C344" s="143" t="s">
        <v>390</v>
      </c>
      <c r="E344" s="88"/>
      <c r="F344" s="74" t="s">
        <v>391</v>
      </c>
      <c r="G344" s="74" t="s">
        <v>211</v>
      </c>
      <c r="H344" s="74" t="s">
        <v>14</v>
      </c>
      <c r="I344" s="130"/>
    </row>
    <row r="345" spans="1:9" s="76" customFormat="1" hidden="1" x14ac:dyDescent="0.2">
      <c r="A345" s="76">
        <v>340</v>
      </c>
      <c r="C345" s="149" t="s">
        <v>392</v>
      </c>
      <c r="E345" s="88"/>
      <c r="F345" s="74" t="s">
        <v>393</v>
      </c>
      <c r="G345" s="74" t="s">
        <v>211</v>
      </c>
      <c r="H345" s="74" t="s">
        <v>14</v>
      </c>
      <c r="I345" s="130"/>
    </row>
    <row r="346" spans="1:9" s="76" customFormat="1" x14ac:dyDescent="0.2">
      <c r="A346" s="76">
        <v>341</v>
      </c>
      <c r="C346" s="143" t="s">
        <v>394</v>
      </c>
      <c r="E346" s="88"/>
      <c r="F346" s="74" t="s">
        <v>395</v>
      </c>
      <c r="G346" s="74" t="s">
        <v>211</v>
      </c>
      <c r="H346" s="74" t="s">
        <v>14</v>
      </c>
      <c r="I346" s="158">
        <f>Investitionskonzept!F26</f>
        <v>80000</v>
      </c>
    </row>
    <row r="347" spans="1:9" s="76" customFormat="1" hidden="1" x14ac:dyDescent="0.2">
      <c r="A347" s="76">
        <v>342</v>
      </c>
      <c r="C347" s="149" t="s">
        <v>396</v>
      </c>
      <c r="E347" s="88"/>
      <c r="F347" s="74" t="s">
        <v>397</v>
      </c>
      <c r="G347" s="74" t="s">
        <v>211</v>
      </c>
      <c r="H347" s="74" t="s">
        <v>14</v>
      </c>
      <c r="I347" s="158"/>
    </row>
    <row r="348" spans="1:9" s="76" customFormat="1" hidden="1" x14ac:dyDescent="0.2">
      <c r="A348" s="76">
        <v>343</v>
      </c>
      <c r="C348" s="149" t="s">
        <v>398</v>
      </c>
      <c r="E348" s="88"/>
      <c r="F348" s="74" t="s">
        <v>399</v>
      </c>
      <c r="G348" s="74" t="s">
        <v>211</v>
      </c>
      <c r="H348" s="74" t="s">
        <v>14</v>
      </c>
      <c r="I348" s="158"/>
    </row>
    <row r="349" spans="1:9" s="76" customFormat="1" hidden="1" x14ac:dyDescent="0.2">
      <c r="A349" s="76">
        <v>344</v>
      </c>
      <c r="C349" s="143" t="s">
        <v>400</v>
      </c>
      <c r="E349" s="88"/>
      <c r="F349" s="74" t="s">
        <v>401</v>
      </c>
      <c r="G349" s="74" t="s">
        <v>211</v>
      </c>
      <c r="H349" s="74" t="s">
        <v>14</v>
      </c>
      <c r="I349" s="158"/>
    </row>
    <row r="350" spans="1:9" s="76" customFormat="1" hidden="1" x14ac:dyDescent="0.2">
      <c r="A350" s="76">
        <v>345</v>
      </c>
      <c r="C350" s="149" t="s">
        <v>402</v>
      </c>
      <c r="E350" s="88"/>
      <c r="F350" s="74" t="s">
        <v>403</v>
      </c>
      <c r="G350" s="74" t="s">
        <v>211</v>
      </c>
      <c r="H350" s="74" t="s">
        <v>14</v>
      </c>
      <c r="I350" s="158"/>
    </row>
    <row r="351" spans="1:9" s="76" customFormat="1" x14ac:dyDescent="0.2">
      <c r="A351" s="76">
        <v>346</v>
      </c>
      <c r="C351" s="151" t="s">
        <v>404</v>
      </c>
      <c r="E351" s="88"/>
      <c r="F351" s="74"/>
      <c r="G351" s="74" t="s">
        <v>211</v>
      </c>
      <c r="H351" s="74" t="s">
        <v>14</v>
      </c>
      <c r="I351" s="158">
        <f>I334-I359</f>
        <v>632000</v>
      </c>
    </row>
    <row r="352" spans="1:9" s="76" customFormat="1" x14ac:dyDescent="0.2">
      <c r="A352" s="76">
        <v>347</v>
      </c>
      <c r="C352" s="151"/>
      <c r="E352" s="88"/>
      <c r="F352" s="74"/>
      <c r="G352" s="74"/>
      <c r="H352" s="74"/>
      <c r="I352" s="75"/>
    </row>
    <row r="353" spans="1:9" hidden="1" x14ac:dyDescent="0.2">
      <c r="A353" s="76">
        <v>348</v>
      </c>
      <c r="B353" s="153" t="s">
        <v>405</v>
      </c>
      <c r="C353" s="154"/>
      <c r="F353" s="73" t="s">
        <v>406</v>
      </c>
      <c r="G353" s="74" t="s">
        <v>211</v>
      </c>
      <c r="H353" s="74" t="s">
        <v>14</v>
      </c>
      <c r="I353" s="130"/>
    </row>
    <row r="354" spans="1:9" hidden="1" x14ac:dyDescent="0.2">
      <c r="A354" s="76">
        <v>349</v>
      </c>
      <c r="B354" s="82" t="s">
        <v>407</v>
      </c>
      <c r="C354" s="154"/>
      <c r="F354" s="73" t="s">
        <v>408</v>
      </c>
      <c r="G354" s="74" t="s">
        <v>211</v>
      </c>
      <c r="H354" s="74" t="s">
        <v>14</v>
      </c>
      <c r="I354" s="130"/>
    </row>
    <row r="355" spans="1:9" s="76" customFormat="1" x14ac:dyDescent="0.2">
      <c r="A355" s="76">
        <v>350</v>
      </c>
      <c r="B355" s="155" t="s">
        <v>423</v>
      </c>
      <c r="C355" s="156"/>
      <c r="E355" s="88"/>
      <c r="F355" s="74" t="s">
        <v>410</v>
      </c>
      <c r="G355" s="74" t="s">
        <v>211</v>
      </c>
      <c r="H355" s="74" t="s">
        <v>14</v>
      </c>
      <c r="I355" s="158">
        <f>Investitionskonzept!F25</f>
        <v>3500</v>
      </c>
    </row>
    <row r="356" spans="1:9" hidden="1" x14ac:dyDescent="0.2">
      <c r="A356" s="76">
        <v>351</v>
      </c>
      <c r="B356" s="153" t="s">
        <v>411</v>
      </c>
      <c r="C356" s="154"/>
      <c r="F356" s="73" t="s">
        <v>412</v>
      </c>
      <c r="G356" s="74" t="s">
        <v>211</v>
      </c>
      <c r="H356" s="74" t="s">
        <v>14</v>
      </c>
      <c r="I356" s="158"/>
    </row>
    <row r="357" spans="1:9" hidden="1" x14ac:dyDescent="0.2">
      <c r="A357" s="76">
        <v>352</v>
      </c>
      <c r="B357" s="153" t="s">
        <v>413</v>
      </c>
      <c r="C357" s="108"/>
      <c r="F357" s="73" t="s">
        <v>414</v>
      </c>
      <c r="G357" s="74" t="s">
        <v>211</v>
      </c>
      <c r="H357" s="74" t="s">
        <v>14</v>
      </c>
      <c r="I357" s="158"/>
    </row>
    <row r="358" spans="1:9" hidden="1" x14ac:dyDescent="0.2">
      <c r="A358" s="76">
        <v>353</v>
      </c>
      <c r="B358" s="71" t="s">
        <v>415</v>
      </c>
      <c r="F358" s="73" t="s">
        <v>416</v>
      </c>
      <c r="G358" s="74" t="s">
        <v>211</v>
      </c>
      <c r="H358" s="74" t="s">
        <v>14</v>
      </c>
      <c r="I358" s="158"/>
    </row>
    <row r="359" spans="1:9" x14ac:dyDescent="0.2">
      <c r="A359" s="76">
        <v>354</v>
      </c>
      <c r="B359" s="81" t="s">
        <v>417</v>
      </c>
      <c r="F359" s="73" t="s">
        <v>418</v>
      </c>
      <c r="G359" s="74" t="s">
        <v>211</v>
      </c>
      <c r="H359" s="74" t="s">
        <v>14</v>
      </c>
      <c r="I359" s="158">
        <f>Investitionskonzept!F21</f>
        <v>143000</v>
      </c>
    </row>
    <row r="360" spans="1:9" s="76" customFormat="1" x14ac:dyDescent="0.2">
      <c r="A360" s="76">
        <v>355</v>
      </c>
      <c r="B360" s="81" t="s">
        <v>419</v>
      </c>
      <c r="E360" s="88"/>
      <c r="F360" s="74"/>
      <c r="G360" s="74" t="s">
        <v>211</v>
      </c>
      <c r="H360" s="74" t="s">
        <v>14</v>
      </c>
      <c r="I360" s="158">
        <f>I359</f>
        <v>143000</v>
      </c>
    </row>
    <row r="361" spans="1:9" x14ac:dyDescent="0.2">
      <c r="A361" s="76">
        <v>356</v>
      </c>
      <c r="B361" s="157" t="s">
        <v>420</v>
      </c>
      <c r="F361" s="74"/>
      <c r="G361" s="74" t="s">
        <v>211</v>
      </c>
      <c r="H361" s="74" t="s">
        <v>14</v>
      </c>
      <c r="I361" s="158">
        <f>Investitionskonzept!F24</f>
        <v>98000</v>
      </c>
    </row>
    <row r="362" spans="1:9" ht="12.75" hidden="1" customHeight="1" x14ac:dyDescent="0.2">
      <c r="A362" s="76">
        <v>357</v>
      </c>
      <c r="B362" s="157" t="s">
        <v>421</v>
      </c>
      <c r="F362" s="74"/>
      <c r="G362" s="74" t="s">
        <v>211</v>
      </c>
      <c r="H362" s="74" t="s">
        <v>14</v>
      </c>
      <c r="I362" s="130"/>
    </row>
    <row r="363" spans="1:9" x14ac:dyDescent="0.2">
      <c r="A363" s="76">
        <v>358</v>
      </c>
      <c r="B363" s="157"/>
      <c r="H363" s="74"/>
    </row>
    <row r="364" spans="1:9" ht="12.75" x14ac:dyDescent="0.2">
      <c r="A364" s="76">
        <v>359</v>
      </c>
      <c r="B364" s="144" t="s">
        <v>424</v>
      </c>
      <c r="H364" s="74"/>
    </row>
    <row r="365" spans="1:9" s="76" customFormat="1" hidden="1" x14ac:dyDescent="0.2">
      <c r="A365" s="76">
        <v>360</v>
      </c>
      <c r="C365" s="76" t="s">
        <v>425</v>
      </c>
      <c r="E365" s="88"/>
      <c r="F365" s="74" t="s">
        <v>426</v>
      </c>
      <c r="G365" s="74" t="s">
        <v>211</v>
      </c>
      <c r="H365" s="74" t="s">
        <v>14</v>
      </c>
      <c r="I365" s="130"/>
    </row>
    <row r="366" spans="1:9" s="76" customFormat="1" x14ac:dyDescent="0.2">
      <c r="A366" s="76">
        <v>361</v>
      </c>
      <c r="C366" s="76" t="s">
        <v>427</v>
      </c>
      <c r="E366" s="88"/>
      <c r="F366" s="74" t="s">
        <v>428</v>
      </c>
      <c r="G366" s="74" t="s">
        <v>211</v>
      </c>
      <c r="H366" s="74" t="s">
        <v>14</v>
      </c>
      <c r="I366" s="158">
        <f>Investitionskonzept!F28</f>
        <v>600000</v>
      </c>
    </row>
    <row r="367" spans="1:9" s="76" customFormat="1" hidden="1" x14ac:dyDescent="0.2">
      <c r="A367" s="76">
        <v>362</v>
      </c>
      <c r="C367" s="76" t="s">
        <v>429</v>
      </c>
      <c r="E367" s="88"/>
      <c r="F367" s="74" t="s">
        <v>430</v>
      </c>
      <c r="G367" s="74" t="s">
        <v>211</v>
      </c>
      <c r="H367" s="74" t="s">
        <v>14</v>
      </c>
      <c r="I367" s="130"/>
    </row>
    <row r="368" spans="1:9" s="76" customFormat="1" hidden="1" x14ac:dyDescent="0.2">
      <c r="A368" s="76">
        <v>363</v>
      </c>
      <c r="C368" s="76" t="s">
        <v>431</v>
      </c>
      <c r="E368" s="88"/>
      <c r="F368" s="74" t="s">
        <v>432</v>
      </c>
      <c r="G368" s="74" t="s">
        <v>211</v>
      </c>
      <c r="H368" s="74" t="s">
        <v>14</v>
      </c>
      <c r="I368" s="130"/>
    </row>
    <row r="369" spans="1:9" s="76" customFormat="1" x14ac:dyDescent="0.2">
      <c r="A369" s="76">
        <v>364</v>
      </c>
      <c r="C369" s="76" t="s">
        <v>433</v>
      </c>
      <c r="E369" s="88"/>
      <c r="F369" s="74" t="s">
        <v>434</v>
      </c>
      <c r="G369" s="74" t="s">
        <v>211</v>
      </c>
      <c r="H369" s="74" t="s">
        <v>14</v>
      </c>
      <c r="I369" s="158">
        <f>Investitionskonzept!F29</f>
        <v>200000</v>
      </c>
    </row>
    <row r="370" spans="1:9" s="76" customFormat="1" hidden="1" x14ac:dyDescent="0.2">
      <c r="A370" s="76">
        <v>365</v>
      </c>
      <c r="C370" s="76" t="s">
        <v>435</v>
      </c>
      <c r="E370" s="88"/>
      <c r="F370" s="74" t="s">
        <v>436</v>
      </c>
      <c r="G370" s="74" t="s">
        <v>211</v>
      </c>
      <c r="H370" s="74" t="s">
        <v>14</v>
      </c>
      <c r="I370" s="130"/>
    </row>
    <row r="371" spans="1:9" s="76" customFormat="1" ht="11.25" x14ac:dyDescent="0.2">
      <c r="A371" s="76">
        <v>366</v>
      </c>
      <c r="E371" s="88"/>
      <c r="F371" s="74"/>
      <c r="G371" s="74"/>
      <c r="H371" s="74"/>
      <c r="I371" s="74"/>
    </row>
    <row r="372" spans="1:9" s="76" customFormat="1" x14ac:dyDescent="0.2">
      <c r="A372" s="76">
        <v>367</v>
      </c>
      <c r="E372" s="88"/>
      <c r="F372" s="74"/>
      <c r="G372" s="74"/>
      <c r="H372" s="74"/>
      <c r="I372" s="75"/>
    </row>
    <row r="373" spans="1:9" ht="12.75" x14ac:dyDescent="0.2">
      <c r="A373" s="76">
        <v>368</v>
      </c>
      <c r="B373" s="144" t="s">
        <v>437</v>
      </c>
      <c r="H373" s="74"/>
    </row>
    <row r="374" spans="1:9" s="145" customFormat="1" ht="12.75" x14ac:dyDescent="0.2">
      <c r="A374" s="76">
        <v>369</v>
      </c>
      <c r="E374" s="146"/>
      <c r="F374" s="147"/>
      <c r="G374" s="74"/>
      <c r="H374" s="74"/>
      <c r="I374" s="75"/>
    </row>
    <row r="375" spans="1:9" x14ac:dyDescent="0.2">
      <c r="A375" s="76">
        <v>370</v>
      </c>
      <c r="B375" s="81" t="s">
        <v>336</v>
      </c>
      <c r="H375" s="74"/>
    </row>
    <row r="376" spans="1:9" s="76" customFormat="1" hidden="1" x14ac:dyDescent="0.2">
      <c r="A376" s="76">
        <v>371</v>
      </c>
      <c r="C376" s="143" t="s">
        <v>337</v>
      </c>
      <c r="E376" s="88"/>
      <c r="F376" s="74" t="s">
        <v>338</v>
      </c>
      <c r="G376" s="80" t="s">
        <v>226</v>
      </c>
      <c r="H376" s="74" t="s">
        <v>14</v>
      </c>
      <c r="I376" s="130"/>
    </row>
    <row r="377" spans="1:9" s="76" customFormat="1" hidden="1" x14ac:dyDescent="0.2">
      <c r="A377" s="76">
        <v>372</v>
      </c>
      <c r="C377" s="76" t="s">
        <v>320</v>
      </c>
      <c r="D377" s="76" t="s">
        <v>340</v>
      </c>
      <c r="E377" s="88"/>
      <c r="F377" s="74" t="s">
        <v>341</v>
      </c>
      <c r="G377" s="80" t="s">
        <v>226</v>
      </c>
      <c r="H377" s="74" t="s">
        <v>14</v>
      </c>
      <c r="I377" s="130"/>
    </row>
    <row r="378" spans="1:9" s="76" customFormat="1" hidden="1" x14ac:dyDescent="0.2">
      <c r="A378" s="76">
        <v>373</v>
      </c>
      <c r="D378" s="148" t="s">
        <v>342</v>
      </c>
      <c r="E378" s="88"/>
      <c r="F378" s="74" t="s">
        <v>343</v>
      </c>
      <c r="G378" s="80" t="s">
        <v>226</v>
      </c>
      <c r="H378" s="74" t="s">
        <v>14</v>
      </c>
      <c r="I378" s="130"/>
    </row>
    <row r="379" spans="1:9" s="76" customFormat="1" hidden="1" x14ac:dyDescent="0.2">
      <c r="A379" s="76">
        <v>374</v>
      </c>
      <c r="D379" s="76" t="s">
        <v>270</v>
      </c>
      <c r="E379" s="88"/>
      <c r="F379" s="74" t="s">
        <v>344</v>
      </c>
      <c r="G379" s="80" t="s">
        <v>226</v>
      </c>
      <c r="H379" s="74" t="s">
        <v>14</v>
      </c>
      <c r="I379" s="130"/>
    </row>
    <row r="380" spans="1:9" s="76" customFormat="1" hidden="1" x14ac:dyDescent="0.2">
      <c r="A380" s="76">
        <v>375</v>
      </c>
      <c r="D380" s="148" t="s">
        <v>345</v>
      </c>
      <c r="E380" s="88"/>
      <c r="F380" s="74" t="s">
        <v>346</v>
      </c>
      <c r="G380" s="80" t="s">
        <v>226</v>
      </c>
      <c r="H380" s="74" t="s">
        <v>14</v>
      </c>
      <c r="I380" s="130"/>
    </row>
    <row r="381" spans="1:9" s="76" customFormat="1" hidden="1" x14ac:dyDescent="0.2">
      <c r="A381" s="76">
        <v>376</v>
      </c>
      <c r="D381" s="149" t="s">
        <v>438</v>
      </c>
      <c r="E381" s="88"/>
      <c r="F381" s="150" t="s">
        <v>348</v>
      </c>
      <c r="G381" s="80" t="s">
        <v>226</v>
      </c>
      <c r="H381" s="74" t="s">
        <v>14</v>
      </c>
      <c r="I381" s="130"/>
    </row>
    <row r="382" spans="1:9" s="76" customFormat="1" hidden="1" x14ac:dyDescent="0.2">
      <c r="A382" s="76">
        <v>377</v>
      </c>
      <c r="D382" s="76" t="s">
        <v>136</v>
      </c>
      <c r="E382" s="88"/>
      <c r="F382" s="74" t="s">
        <v>349</v>
      </c>
      <c r="G382" s="80" t="s">
        <v>226</v>
      </c>
      <c r="H382" s="74" t="s">
        <v>14</v>
      </c>
      <c r="I382" s="130"/>
    </row>
    <row r="383" spans="1:9" s="76" customFormat="1" hidden="1" x14ac:dyDescent="0.2">
      <c r="A383" s="76">
        <v>378</v>
      </c>
      <c r="D383" s="76" t="s">
        <v>113</v>
      </c>
      <c r="E383" s="88"/>
      <c r="F383" s="74" t="s">
        <v>350</v>
      </c>
      <c r="G383" s="80" t="s">
        <v>226</v>
      </c>
      <c r="H383" s="74" t="s">
        <v>14</v>
      </c>
      <c r="I383" s="130"/>
    </row>
    <row r="384" spans="1:9" s="76" customFormat="1" hidden="1" x14ac:dyDescent="0.2">
      <c r="A384" s="76">
        <v>379</v>
      </c>
      <c r="D384" s="76" t="s">
        <v>351</v>
      </c>
      <c r="E384" s="88"/>
      <c r="F384" s="74" t="s">
        <v>352</v>
      </c>
      <c r="G384" s="80" t="s">
        <v>226</v>
      </c>
      <c r="H384" s="74" t="s">
        <v>14</v>
      </c>
      <c r="I384" s="130"/>
    </row>
    <row r="385" spans="1:9" s="76" customFormat="1" hidden="1" x14ac:dyDescent="0.2">
      <c r="A385" s="76">
        <v>380</v>
      </c>
      <c r="D385" s="76" t="s">
        <v>353</v>
      </c>
      <c r="E385" s="88"/>
      <c r="F385" s="74" t="s">
        <v>354</v>
      </c>
      <c r="G385" s="80" t="s">
        <v>226</v>
      </c>
      <c r="H385" s="74" t="s">
        <v>14</v>
      </c>
      <c r="I385" s="130"/>
    </row>
    <row r="386" spans="1:9" s="76" customFormat="1" hidden="1" x14ac:dyDescent="0.2">
      <c r="A386" s="76">
        <v>381</v>
      </c>
      <c r="D386" s="76" t="s">
        <v>355</v>
      </c>
      <c r="E386" s="88"/>
      <c r="F386" s="74" t="s">
        <v>356</v>
      </c>
      <c r="G386" s="80" t="s">
        <v>226</v>
      </c>
      <c r="H386" s="74" t="s">
        <v>14</v>
      </c>
      <c r="I386" s="130"/>
    </row>
    <row r="387" spans="1:9" s="76" customFormat="1" hidden="1" x14ac:dyDescent="0.2">
      <c r="A387" s="76">
        <v>382</v>
      </c>
      <c r="D387" s="148" t="s">
        <v>357</v>
      </c>
      <c r="E387" s="88"/>
      <c r="F387" s="74" t="s">
        <v>358</v>
      </c>
      <c r="G387" s="80" t="s">
        <v>226</v>
      </c>
      <c r="H387" s="74" t="s">
        <v>14</v>
      </c>
      <c r="I387" s="130"/>
    </row>
    <row r="388" spans="1:9" s="76" customFormat="1" hidden="1" x14ac:dyDescent="0.2">
      <c r="A388" s="76">
        <v>383</v>
      </c>
      <c r="D388" s="149" t="s">
        <v>359</v>
      </c>
      <c r="E388" s="88"/>
      <c r="F388" s="74" t="s">
        <v>360</v>
      </c>
      <c r="G388" s="80" t="s">
        <v>226</v>
      </c>
      <c r="H388" s="74" t="s">
        <v>14</v>
      </c>
      <c r="I388" s="130"/>
    </row>
    <row r="389" spans="1:9" s="76" customFormat="1" hidden="1" x14ac:dyDescent="0.2">
      <c r="A389" s="76">
        <v>384</v>
      </c>
      <c r="D389" s="148" t="s">
        <v>361</v>
      </c>
      <c r="E389" s="88"/>
      <c r="F389" s="74" t="s">
        <v>439</v>
      </c>
      <c r="G389" s="80" t="s">
        <v>226</v>
      </c>
      <c r="H389" s="74" t="s">
        <v>14</v>
      </c>
      <c r="I389" s="130"/>
    </row>
    <row r="390" spans="1:9" s="76" customFormat="1" hidden="1" x14ac:dyDescent="0.2">
      <c r="A390" s="76">
        <v>385</v>
      </c>
      <c r="D390" s="76" t="s">
        <v>141</v>
      </c>
      <c r="E390" s="88"/>
      <c r="F390" s="74" t="s">
        <v>440</v>
      </c>
      <c r="G390" s="80" t="s">
        <v>226</v>
      </c>
      <c r="H390" s="74" t="s">
        <v>14</v>
      </c>
      <c r="I390" s="130"/>
    </row>
    <row r="391" spans="1:9" s="76" customFormat="1" hidden="1" x14ac:dyDescent="0.2">
      <c r="A391" s="76">
        <v>386</v>
      </c>
      <c r="C391" s="143" t="s">
        <v>364</v>
      </c>
      <c r="E391" s="88"/>
      <c r="F391" s="74" t="s">
        <v>441</v>
      </c>
      <c r="G391" s="80" t="s">
        <v>226</v>
      </c>
      <c r="H391" s="74" t="s">
        <v>14</v>
      </c>
      <c r="I391" s="130"/>
    </row>
    <row r="392" spans="1:9" s="76" customFormat="1" hidden="1" x14ac:dyDescent="0.2">
      <c r="A392" s="76">
        <v>387</v>
      </c>
      <c r="C392" s="143" t="s">
        <v>366</v>
      </c>
      <c r="E392" s="88"/>
      <c r="F392" s="74" t="s">
        <v>367</v>
      </c>
      <c r="G392" s="80" t="s">
        <v>226</v>
      </c>
      <c r="H392" s="74" t="s">
        <v>14</v>
      </c>
      <c r="I392" s="130"/>
    </row>
    <row r="393" spans="1:9" s="76" customFormat="1" hidden="1" x14ac:dyDescent="0.2">
      <c r="A393" s="76">
        <v>388</v>
      </c>
      <c r="C393" s="143" t="s">
        <v>368</v>
      </c>
      <c r="E393" s="88"/>
      <c r="F393" s="74" t="s">
        <v>369</v>
      </c>
      <c r="G393" s="80" t="s">
        <v>226</v>
      </c>
      <c r="H393" s="74" t="s">
        <v>14</v>
      </c>
      <c r="I393" s="130"/>
    </row>
    <row r="394" spans="1:9" s="76" customFormat="1" hidden="1" x14ac:dyDescent="0.2">
      <c r="A394" s="76">
        <v>389</v>
      </c>
      <c r="C394" s="148" t="s">
        <v>370</v>
      </c>
      <c r="E394" s="88"/>
      <c r="F394" s="74" t="s">
        <v>371</v>
      </c>
      <c r="G394" s="80" t="s">
        <v>226</v>
      </c>
      <c r="H394" s="74" t="s">
        <v>14</v>
      </c>
      <c r="I394" s="130"/>
    </row>
    <row r="395" spans="1:9" s="76" customFormat="1" hidden="1" x14ac:dyDescent="0.2">
      <c r="A395" s="76">
        <v>390</v>
      </c>
      <c r="C395" s="148" t="s">
        <v>372</v>
      </c>
      <c r="D395" s="148"/>
      <c r="E395" s="88"/>
      <c r="F395" s="74" t="s">
        <v>442</v>
      </c>
      <c r="G395" s="80" t="s">
        <v>226</v>
      </c>
      <c r="H395" s="74" t="s">
        <v>14</v>
      </c>
      <c r="I395" s="130"/>
    </row>
    <row r="396" spans="1:9" s="76" customFormat="1" x14ac:dyDescent="0.2">
      <c r="A396" s="76">
        <v>391</v>
      </c>
      <c r="C396" s="151" t="s">
        <v>374</v>
      </c>
      <c r="E396" s="88"/>
      <c r="F396" s="74"/>
      <c r="G396" s="80" t="s">
        <v>226</v>
      </c>
      <c r="H396" s="74" t="s">
        <v>14</v>
      </c>
      <c r="I396" s="158">
        <f>I334+Investitionskonzept!O21</f>
        <v>799000</v>
      </c>
    </row>
    <row r="397" spans="1:9" s="76" customFormat="1" x14ac:dyDescent="0.2">
      <c r="A397" s="76">
        <v>392</v>
      </c>
      <c r="C397" s="151"/>
      <c r="E397" s="88"/>
      <c r="F397" s="74"/>
      <c r="G397" s="74"/>
      <c r="H397" s="74"/>
      <c r="I397" s="75"/>
    </row>
    <row r="398" spans="1:9" x14ac:dyDescent="0.2">
      <c r="A398" s="76">
        <v>393</v>
      </c>
      <c r="B398" s="81" t="s">
        <v>375</v>
      </c>
      <c r="H398" s="74"/>
    </row>
    <row r="399" spans="1:9" s="76" customFormat="1" hidden="1" x14ac:dyDescent="0.2">
      <c r="A399" s="76">
        <v>394</v>
      </c>
      <c r="C399" s="143" t="s">
        <v>376</v>
      </c>
      <c r="E399" s="88"/>
      <c r="F399" s="74" t="s">
        <v>377</v>
      </c>
      <c r="G399" s="80" t="s">
        <v>226</v>
      </c>
      <c r="H399" s="74" t="s">
        <v>14</v>
      </c>
      <c r="I399" s="130"/>
    </row>
    <row r="400" spans="1:9" s="76" customFormat="1" hidden="1" x14ac:dyDescent="0.2">
      <c r="A400" s="76">
        <v>395</v>
      </c>
      <c r="C400" s="148" t="s">
        <v>378</v>
      </c>
      <c r="E400" s="88"/>
      <c r="F400" s="74" t="s">
        <v>379</v>
      </c>
      <c r="G400" s="80" t="s">
        <v>226</v>
      </c>
      <c r="H400" s="74" t="s">
        <v>14</v>
      </c>
      <c r="I400" s="130"/>
    </row>
    <row r="401" spans="1:9" s="76" customFormat="1" hidden="1" x14ac:dyDescent="0.2">
      <c r="A401" s="76">
        <v>396</v>
      </c>
      <c r="C401" s="148" t="s">
        <v>380</v>
      </c>
      <c r="E401" s="88"/>
      <c r="F401" s="74" t="s">
        <v>381</v>
      </c>
      <c r="G401" s="80" t="s">
        <v>226</v>
      </c>
      <c r="H401" s="74" t="s">
        <v>14</v>
      </c>
      <c r="I401" s="130"/>
    </row>
    <row r="402" spans="1:9" s="76" customFormat="1" hidden="1" x14ac:dyDescent="0.2">
      <c r="A402" s="76">
        <v>397</v>
      </c>
      <c r="C402" s="148" t="s">
        <v>382</v>
      </c>
      <c r="E402" s="88"/>
      <c r="F402" s="74" t="s">
        <v>383</v>
      </c>
      <c r="G402" s="80" t="s">
        <v>226</v>
      </c>
      <c r="H402" s="74" t="s">
        <v>14</v>
      </c>
      <c r="I402" s="130"/>
    </row>
    <row r="403" spans="1:9" s="76" customFormat="1" hidden="1" x14ac:dyDescent="0.2">
      <c r="A403" s="76">
        <v>398</v>
      </c>
      <c r="C403" s="149" t="s">
        <v>384</v>
      </c>
      <c r="E403" s="88"/>
      <c r="F403" s="74" t="s">
        <v>385</v>
      </c>
      <c r="G403" s="80" t="s">
        <v>226</v>
      </c>
      <c r="H403" s="74" t="s">
        <v>14</v>
      </c>
      <c r="I403" s="130"/>
    </row>
    <row r="404" spans="1:9" s="76" customFormat="1" hidden="1" x14ac:dyDescent="0.2">
      <c r="A404" s="76">
        <v>399</v>
      </c>
      <c r="C404" s="148" t="s">
        <v>386</v>
      </c>
      <c r="E404" s="88"/>
      <c r="F404" s="74" t="s">
        <v>387</v>
      </c>
      <c r="G404" s="80" t="s">
        <v>226</v>
      </c>
      <c r="H404" s="74" t="s">
        <v>14</v>
      </c>
      <c r="I404" s="130"/>
    </row>
    <row r="405" spans="1:9" s="76" customFormat="1" hidden="1" x14ac:dyDescent="0.2">
      <c r="A405" s="76">
        <v>400</v>
      </c>
      <c r="C405" s="148" t="s">
        <v>388</v>
      </c>
      <c r="E405" s="88"/>
      <c r="F405" s="74" t="s">
        <v>389</v>
      </c>
      <c r="G405" s="80" t="s">
        <v>226</v>
      </c>
      <c r="H405" s="74" t="s">
        <v>14</v>
      </c>
      <c r="I405" s="130"/>
    </row>
    <row r="406" spans="1:9" s="76" customFormat="1" hidden="1" x14ac:dyDescent="0.2">
      <c r="A406" s="76">
        <v>401</v>
      </c>
      <c r="C406" s="143" t="s">
        <v>390</v>
      </c>
      <c r="E406" s="88"/>
      <c r="F406" s="74" t="s">
        <v>391</v>
      </c>
      <c r="G406" s="80" t="s">
        <v>226</v>
      </c>
      <c r="H406" s="74" t="s">
        <v>14</v>
      </c>
      <c r="I406" s="130"/>
    </row>
    <row r="407" spans="1:9" s="76" customFormat="1" hidden="1" x14ac:dyDescent="0.2">
      <c r="A407" s="76">
        <v>402</v>
      </c>
      <c r="C407" s="149" t="s">
        <v>392</v>
      </c>
      <c r="E407" s="88"/>
      <c r="F407" s="74" t="s">
        <v>393</v>
      </c>
      <c r="G407" s="80" t="s">
        <v>226</v>
      </c>
      <c r="H407" s="74" t="s">
        <v>14</v>
      </c>
      <c r="I407" s="130"/>
    </row>
    <row r="408" spans="1:9" s="76" customFormat="1" x14ac:dyDescent="0.2">
      <c r="A408" s="76">
        <v>403</v>
      </c>
      <c r="C408" s="143" t="s">
        <v>394</v>
      </c>
      <c r="E408" s="88"/>
      <c r="F408" s="74" t="s">
        <v>395</v>
      </c>
      <c r="G408" s="80" t="s">
        <v>226</v>
      </c>
      <c r="H408" s="74" t="s">
        <v>14</v>
      </c>
      <c r="I408" s="158">
        <f>I346+Investitionskonzept!O26+Investitionskonzept!O24</f>
        <v>85999.999978823529</v>
      </c>
    </row>
    <row r="409" spans="1:9" s="76" customFormat="1" hidden="1" x14ac:dyDescent="0.2">
      <c r="A409" s="76">
        <v>404</v>
      </c>
      <c r="C409" s="149" t="s">
        <v>396</v>
      </c>
      <c r="E409" s="88"/>
      <c r="F409" s="74" t="s">
        <v>397</v>
      </c>
      <c r="G409" s="80" t="s">
        <v>226</v>
      </c>
      <c r="H409" s="74" t="s">
        <v>14</v>
      </c>
      <c r="I409" s="130"/>
    </row>
    <row r="410" spans="1:9" s="76" customFormat="1" hidden="1" x14ac:dyDescent="0.2">
      <c r="A410" s="76">
        <v>405</v>
      </c>
      <c r="C410" s="149" t="s">
        <v>398</v>
      </c>
      <c r="E410" s="88"/>
      <c r="F410" s="74" t="s">
        <v>399</v>
      </c>
      <c r="G410" s="80" t="s">
        <v>226</v>
      </c>
      <c r="H410" s="74" t="s">
        <v>14</v>
      </c>
      <c r="I410" s="130"/>
    </row>
    <row r="411" spans="1:9" s="76" customFormat="1" hidden="1" x14ac:dyDescent="0.2">
      <c r="A411" s="76">
        <v>406</v>
      </c>
      <c r="C411" s="143" t="s">
        <v>400</v>
      </c>
      <c r="E411" s="88"/>
      <c r="F411" s="74" t="s">
        <v>401</v>
      </c>
      <c r="G411" s="80" t="s">
        <v>226</v>
      </c>
      <c r="H411" s="74" t="s">
        <v>14</v>
      </c>
      <c r="I411" s="130"/>
    </row>
    <row r="412" spans="1:9" s="76" customFormat="1" hidden="1" x14ac:dyDescent="0.2">
      <c r="A412" s="76">
        <v>407</v>
      </c>
      <c r="C412" s="149" t="s">
        <v>402</v>
      </c>
      <c r="E412" s="88"/>
      <c r="F412" s="74" t="s">
        <v>403</v>
      </c>
      <c r="G412" s="80" t="s">
        <v>226</v>
      </c>
      <c r="H412" s="74" t="s">
        <v>14</v>
      </c>
      <c r="I412" s="130"/>
    </row>
    <row r="413" spans="1:9" s="76" customFormat="1" x14ac:dyDescent="0.2">
      <c r="A413" s="76">
        <v>408</v>
      </c>
      <c r="C413" s="151" t="s">
        <v>404</v>
      </c>
      <c r="E413" s="88"/>
      <c r="F413" s="74"/>
      <c r="G413" s="80" t="s">
        <v>226</v>
      </c>
      <c r="H413" s="74" t="s">
        <v>14</v>
      </c>
      <c r="I413" s="158">
        <f>I396-I421</f>
        <v>640426.47054852941</v>
      </c>
    </row>
    <row r="414" spans="1:9" s="76" customFormat="1" x14ac:dyDescent="0.2">
      <c r="A414" s="76">
        <v>409</v>
      </c>
      <c r="C414" s="151"/>
      <c r="E414" s="88"/>
      <c r="F414" s="74"/>
      <c r="G414" s="80"/>
      <c r="H414" s="74"/>
      <c r="I414" s="75"/>
    </row>
    <row r="415" spans="1:9" hidden="1" x14ac:dyDescent="0.2">
      <c r="A415" s="76">
        <v>410</v>
      </c>
      <c r="B415" s="153" t="s">
        <v>405</v>
      </c>
      <c r="C415" s="154"/>
      <c r="F415" s="73" t="s">
        <v>406</v>
      </c>
      <c r="G415" s="80" t="s">
        <v>226</v>
      </c>
      <c r="H415" s="74" t="s">
        <v>14</v>
      </c>
      <c r="I415" s="130"/>
    </row>
    <row r="416" spans="1:9" hidden="1" x14ac:dyDescent="0.2">
      <c r="A416" s="76">
        <v>411</v>
      </c>
      <c r="B416" s="82" t="s">
        <v>407</v>
      </c>
      <c r="C416" s="154"/>
      <c r="F416" s="73" t="s">
        <v>408</v>
      </c>
      <c r="G416" s="80" t="s">
        <v>226</v>
      </c>
      <c r="H416" s="74" t="s">
        <v>14</v>
      </c>
      <c r="I416" s="130"/>
    </row>
    <row r="417" spans="1:9" s="76" customFormat="1" x14ac:dyDescent="0.2">
      <c r="A417" s="76">
        <v>412</v>
      </c>
      <c r="B417" s="155" t="s">
        <v>423</v>
      </c>
      <c r="C417" s="156"/>
      <c r="E417" s="88"/>
      <c r="F417" s="74" t="s">
        <v>410</v>
      </c>
      <c r="G417" s="80" t="s">
        <v>226</v>
      </c>
      <c r="H417" s="74" t="s">
        <v>14</v>
      </c>
      <c r="I417" s="158">
        <f>I355+Investitionskonzept!O28</f>
        <v>4426.4705750000003</v>
      </c>
    </row>
    <row r="418" spans="1:9" hidden="1" x14ac:dyDescent="0.2">
      <c r="A418" s="76">
        <v>413</v>
      </c>
      <c r="B418" s="153" t="s">
        <v>411</v>
      </c>
      <c r="C418" s="154"/>
      <c r="F418" s="73" t="s">
        <v>412</v>
      </c>
      <c r="G418" s="80" t="s">
        <v>226</v>
      </c>
      <c r="H418" s="74" t="s">
        <v>14</v>
      </c>
      <c r="I418" s="158"/>
    </row>
    <row r="419" spans="1:9" hidden="1" x14ac:dyDescent="0.2">
      <c r="A419" s="76">
        <v>414</v>
      </c>
      <c r="B419" s="153" t="s">
        <v>413</v>
      </c>
      <c r="C419" s="108"/>
      <c r="F419" s="73" t="s">
        <v>414</v>
      </c>
      <c r="G419" s="80" t="s">
        <v>226</v>
      </c>
      <c r="H419" s="74" t="s">
        <v>14</v>
      </c>
      <c r="I419" s="158"/>
    </row>
    <row r="420" spans="1:9" hidden="1" x14ac:dyDescent="0.2">
      <c r="A420" s="76">
        <v>415</v>
      </c>
      <c r="B420" s="71" t="s">
        <v>415</v>
      </c>
      <c r="F420" s="73" t="s">
        <v>416</v>
      </c>
      <c r="G420" s="80" t="s">
        <v>226</v>
      </c>
      <c r="H420" s="74" t="s">
        <v>14</v>
      </c>
      <c r="I420" s="158"/>
    </row>
    <row r="421" spans="1:9" x14ac:dyDescent="0.2">
      <c r="A421" s="76">
        <v>416</v>
      </c>
      <c r="B421" s="81" t="s">
        <v>417</v>
      </c>
      <c r="F421" s="73" t="s">
        <v>418</v>
      </c>
      <c r="G421" s="80" t="s">
        <v>226</v>
      </c>
      <c r="H421" s="74" t="s">
        <v>14</v>
      </c>
      <c r="I421" s="158">
        <f>Investitionskonzept!O29</f>
        <v>158573.52945147056</v>
      </c>
    </row>
    <row r="422" spans="1:9" s="76" customFormat="1" x14ac:dyDescent="0.2">
      <c r="A422" s="76">
        <v>417</v>
      </c>
      <c r="B422" s="81" t="s">
        <v>419</v>
      </c>
      <c r="E422" s="88"/>
      <c r="F422" s="74"/>
      <c r="G422" s="80" t="s">
        <v>226</v>
      </c>
      <c r="H422" s="74" t="s">
        <v>14</v>
      </c>
      <c r="I422" s="158">
        <f>I421</f>
        <v>158573.52945147056</v>
      </c>
    </row>
    <row r="423" spans="1:9" x14ac:dyDescent="0.2">
      <c r="A423" s="76">
        <v>418</v>
      </c>
      <c r="B423" s="157" t="s">
        <v>420</v>
      </c>
      <c r="F423" s="74"/>
      <c r="G423" s="80" t="s">
        <v>226</v>
      </c>
      <c r="H423" s="74" t="s">
        <v>14</v>
      </c>
      <c r="I423" s="158">
        <f>I361+I494</f>
        <v>156823.53</v>
      </c>
    </row>
    <row r="424" spans="1:9" hidden="1" x14ac:dyDescent="0.2">
      <c r="A424" s="76">
        <v>419</v>
      </c>
      <c r="B424" s="157" t="s">
        <v>421</v>
      </c>
      <c r="F424" s="74"/>
      <c r="G424" s="80" t="s">
        <v>226</v>
      </c>
      <c r="H424" s="74" t="s">
        <v>14</v>
      </c>
      <c r="I424" s="130"/>
    </row>
    <row r="425" spans="1:9" x14ac:dyDescent="0.2">
      <c r="A425" s="76">
        <v>420</v>
      </c>
      <c r="B425" s="157"/>
      <c r="G425" s="80"/>
      <c r="H425" s="74"/>
    </row>
    <row r="426" spans="1:9" ht="12.75" x14ac:dyDescent="0.2">
      <c r="A426" s="76">
        <v>421</v>
      </c>
      <c r="B426" s="144" t="s">
        <v>443</v>
      </c>
      <c r="G426" s="80"/>
      <c r="H426" s="74"/>
    </row>
    <row r="427" spans="1:9" s="76" customFormat="1" hidden="1" x14ac:dyDescent="0.2">
      <c r="A427" s="76">
        <v>422</v>
      </c>
      <c r="C427" s="76" t="s">
        <v>425</v>
      </c>
      <c r="E427" s="88"/>
      <c r="F427" s="74" t="s">
        <v>426</v>
      </c>
      <c r="G427" s="80" t="s">
        <v>226</v>
      </c>
      <c r="H427" s="74" t="s">
        <v>14</v>
      </c>
      <c r="I427" s="130"/>
    </row>
    <row r="428" spans="1:9" s="76" customFormat="1" x14ac:dyDescent="0.2">
      <c r="A428" s="76">
        <v>423</v>
      </c>
      <c r="C428" s="76" t="s">
        <v>427</v>
      </c>
      <c r="E428" s="88"/>
      <c r="F428" s="74" t="s">
        <v>428</v>
      </c>
      <c r="G428" s="80" t="s">
        <v>226</v>
      </c>
      <c r="H428" s="74" t="s">
        <v>14</v>
      </c>
      <c r="I428" s="158">
        <f>I366+I494</f>
        <v>658823.53</v>
      </c>
    </row>
    <row r="429" spans="1:9" s="76" customFormat="1" hidden="1" x14ac:dyDescent="0.2">
      <c r="A429" s="76">
        <v>424</v>
      </c>
      <c r="C429" s="76" t="s">
        <v>429</v>
      </c>
      <c r="E429" s="88"/>
      <c r="F429" s="74" t="s">
        <v>430</v>
      </c>
      <c r="G429" s="80" t="s">
        <v>226</v>
      </c>
      <c r="H429" s="74" t="s">
        <v>14</v>
      </c>
      <c r="I429" s="158"/>
    </row>
    <row r="430" spans="1:9" s="76" customFormat="1" hidden="1" x14ac:dyDescent="0.2">
      <c r="A430" s="76">
        <v>425</v>
      </c>
      <c r="C430" s="76" t="s">
        <v>431</v>
      </c>
      <c r="E430" s="88"/>
      <c r="F430" s="74" t="s">
        <v>432</v>
      </c>
      <c r="G430" s="80" t="s">
        <v>226</v>
      </c>
      <c r="H430" s="74" t="s">
        <v>14</v>
      </c>
      <c r="I430" s="158"/>
    </row>
    <row r="431" spans="1:9" s="76" customFormat="1" x14ac:dyDescent="0.2">
      <c r="A431" s="76">
        <v>426</v>
      </c>
      <c r="C431" s="76" t="s">
        <v>433</v>
      </c>
      <c r="E431" s="88"/>
      <c r="F431" s="74" t="s">
        <v>434</v>
      </c>
      <c r="G431" s="80" t="s">
        <v>226</v>
      </c>
      <c r="H431" s="74" t="s">
        <v>14</v>
      </c>
      <c r="I431" s="158">
        <f>I369+Investitionskonzept!F65</f>
        <v>241176.47</v>
      </c>
    </row>
    <row r="432" spans="1:9" s="76" customFormat="1" hidden="1" x14ac:dyDescent="0.2">
      <c r="A432" s="76">
        <v>427</v>
      </c>
      <c r="C432" s="148" t="s">
        <v>435</v>
      </c>
      <c r="E432" s="88"/>
      <c r="F432" s="74" t="s">
        <v>436</v>
      </c>
      <c r="G432" s="80" t="s">
        <v>226</v>
      </c>
      <c r="H432" s="74" t="s">
        <v>14</v>
      </c>
      <c r="I432" s="130"/>
    </row>
    <row r="433" spans="1:9" s="76" customFormat="1" hidden="1" x14ac:dyDescent="0.2">
      <c r="A433" s="76">
        <v>428</v>
      </c>
      <c r="E433" s="88"/>
      <c r="F433" s="74"/>
      <c r="G433" s="74"/>
      <c r="H433" s="74"/>
      <c r="I433" s="75"/>
    </row>
    <row r="434" spans="1:9" x14ac:dyDescent="0.2">
      <c r="A434" s="76">
        <v>429</v>
      </c>
    </row>
    <row r="435" spans="1:9" ht="15.75" x14ac:dyDescent="0.25">
      <c r="A435" s="76">
        <v>430</v>
      </c>
      <c r="B435" s="117" t="s">
        <v>444</v>
      </c>
    </row>
    <row r="436" spans="1:9" x14ac:dyDescent="0.2">
      <c r="A436" s="76">
        <v>431</v>
      </c>
    </row>
    <row r="437" spans="1:9" s="76" customFormat="1" ht="11.25" x14ac:dyDescent="0.2">
      <c r="A437" s="76">
        <v>432</v>
      </c>
      <c r="B437" s="76" t="s">
        <v>445</v>
      </c>
      <c r="E437" s="88"/>
      <c r="F437" s="74"/>
    </row>
    <row r="438" spans="1:9" s="76" customFormat="1" x14ac:dyDescent="0.2">
      <c r="A438" s="76">
        <v>433</v>
      </c>
      <c r="B438" s="122" t="s">
        <v>187</v>
      </c>
      <c r="C438" s="76" t="s">
        <v>446</v>
      </c>
      <c r="E438" s="88"/>
      <c r="F438" s="74"/>
      <c r="H438" s="74" t="s">
        <v>14</v>
      </c>
      <c r="I438" s="94"/>
    </row>
    <row r="439" spans="1:9" s="76" customFormat="1" x14ac:dyDescent="0.2">
      <c r="A439" s="76">
        <v>434</v>
      </c>
      <c r="B439" s="122" t="s">
        <v>187</v>
      </c>
      <c r="C439" s="76" t="s">
        <v>447</v>
      </c>
      <c r="E439" s="88"/>
      <c r="F439" s="74"/>
      <c r="H439" s="74" t="s">
        <v>14</v>
      </c>
      <c r="I439" s="94">
        <v>178500</v>
      </c>
    </row>
    <row r="440" spans="1:9" s="76" customFormat="1" x14ac:dyDescent="0.2">
      <c r="A440" s="76">
        <v>435</v>
      </c>
      <c r="B440" s="122" t="s">
        <v>187</v>
      </c>
      <c r="C440" s="76" t="s">
        <v>448</v>
      </c>
      <c r="E440" s="88"/>
      <c r="F440" s="74"/>
      <c r="H440" s="74" t="s">
        <v>14</v>
      </c>
      <c r="I440" s="94"/>
    </row>
    <row r="441" spans="1:9" s="76" customFormat="1" x14ac:dyDescent="0.2">
      <c r="A441" s="76">
        <v>436</v>
      </c>
      <c r="B441" s="122" t="s">
        <v>187</v>
      </c>
      <c r="C441" s="76" t="s">
        <v>449</v>
      </c>
      <c r="E441" s="88"/>
      <c r="F441" s="74"/>
      <c r="H441" s="74" t="s">
        <v>14</v>
      </c>
      <c r="I441" s="94"/>
    </row>
    <row r="442" spans="1:9" s="76" customFormat="1" x14ac:dyDescent="0.2">
      <c r="A442" s="76">
        <v>437</v>
      </c>
      <c r="B442" s="122" t="s">
        <v>187</v>
      </c>
      <c r="C442" s="76" t="s">
        <v>450</v>
      </c>
      <c r="E442" s="88"/>
      <c r="F442" s="74"/>
      <c r="H442" s="74" t="s">
        <v>14</v>
      </c>
      <c r="I442" s="94"/>
    </row>
    <row r="443" spans="1:9" s="76" customFormat="1" x14ac:dyDescent="0.2">
      <c r="A443" s="76">
        <v>438</v>
      </c>
      <c r="B443" s="122" t="s">
        <v>187</v>
      </c>
      <c r="C443" s="76" t="s">
        <v>451</v>
      </c>
      <c r="E443" s="88"/>
      <c r="F443" s="74"/>
      <c r="H443" s="74" t="s">
        <v>14</v>
      </c>
      <c r="I443" s="94"/>
    </row>
    <row r="444" spans="1:9" s="76" customFormat="1" x14ac:dyDescent="0.2">
      <c r="A444" s="76">
        <v>439</v>
      </c>
      <c r="B444" s="122" t="s">
        <v>187</v>
      </c>
      <c r="C444" s="76" t="s">
        <v>452</v>
      </c>
      <c r="E444" s="88"/>
      <c r="F444" s="74"/>
      <c r="H444" s="74" t="s">
        <v>14</v>
      </c>
      <c r="I444" s="94"/>
    </row>
    <row r="445" spans="1:9" s="76" customFormat="1" x14ac:dyDescent="0.2">
      <c r="A445" s="76">
        <v>440</v>
      </c>
      <c r="B445" s="122" t="s">
        <v>187</v>
      </c>
      <c r="C445" s="76" t="s">
        <v>453</v>
      </c>
      <c r="E445" s="88"/>
      <c r="F445" s="74"/>
      <c r="H445" s="74" t="s">
        <v>14</v>
      </c>
      <c r="I445" s="94"/>
    </row>
    <row r="446" spans="1:9" s="76" customFormat="1" x14ac:dyDescent="0.2">
      <c r="A446" s="76">
        <v>441</v>
      </c>
      <c r="B446" s="122" t="s">
        <v>187</v>
      </c>
      <c r="C446" s="76" t="s">
        <v>454</v>
      </c>
      <c r="E446" s="88"/>
      <c r="F446" s="74"/>
      <c r="H446" s="74" t="s">
        <v>14</v>
      </c>
      <c r="I446" s="94"/>
    </row>
    <row r="447" spans="1:9" s="76" customFormat="1" x14ac:dyDescent="0.2">
      <c r="A447" s="76">
        <v>442</v>
      </c>
      <c r="B447" s="122" t="s">
        <v>187</v>
      </c>
      <c r="C447" s="76" t="s">
        <v>455</v>
      </c>
      <c r="E447" s="88"/>
      <c r="F447" s="74"/>
      <c r="H447" s="74" t="s">
        <v>14</v>
      </c>
      <c r="I447" s="94"/>
    </row>
    <row r="448" spans="1:9" s="76" customFormat="1" x14ac:dyDescent="0.2">
      <c r="A448" s="76">
        <v>443</v>
      </c>
      <c r="B448" s="122" t="s">
        <v>187</v>
      </c>
      <c r="C448" s="76" t="s">
        <v>456</v>
      </c>
      <c r="E448" s="88"/>
      <c r="F448" s="74"/>
      <c r="H448" s="74" t="s">
        <v>14</v>
      </c>
      <c r="I448" s="94"/>
    </row>
    <row r="449" spans="1:9" s="76" customFormat="1" x14ac:dyDescent="0.2">
      <c r="A449" s="76">
        <v>444</v>
      </c>
      <c r="B449" s="122" t="s">
        <v>187</v>
      </c>
      <c r="C449" s="76" t="s">
        <v>457</v>
      </c>
      <c r="E449" s="88"/>
      <c r="F449" s="74"/>
      <c r="H449" s="74" t="s">
        <v>14</v>
      </c>
      <c r="I449" s="94"/>
    </row>
    <row r="450" spans="1:9" s="76" customFormat="1" x14ac:dyDescent="0.2">
      <c r="A450" s="76">
        <v>445</v>
      </c>
      <c r="B450" s="122" t="s">
        <v>187</v>
      </c>
      <c r="C450" s="76" t="s">
        <v>458</v>
      </c>
      <c r="E450" s="88"/>
      <c r="F450" s="74"/>
      <c r="H450" s="74" t="s">
        <v>14</v>
      </c>
      <c r="I450" s="94"/>
    </row>
    <row r="451" spans="1:9" s="76" customFormat="1" x14ac:dyDescent="0.2">
      <c r="A451" s="76">
        <v>446</v>
      </c>
      <c r="B451" s="122" t="s">
        <v>187</v>
      </c>
      <c r="C451" s="76" t="s">
        <v>141</v>
      </c>
      <c r="E451" s="88"/>
      <c r="F451" s="74"/>
      <c r="H451" s="74" t="s">
        <v>14</v>
      </c>
      <c r="I451" s="94"/>
    </row>
    <row r="452" spans="1:9" s="76" customFormat="1" x14ac:dyDescent="0.2">
      <c r="A452" s="76">
        <v>447</v>
      </c>
      <c r="B452" s="76" t="s">
        <v>459</v>
      </c>
      <c r="E452" s="88"/>
      <c r="F452" s="74"/>
      <c r="H452" s="74" t="s">
        <v>14</v>
      </c>
      <c r="I452" s="94"/>
    </row>
    <row r="453" spans="1:9" s="76" customFormat="1" ht="11.25" x14ac:dyDescent="0.2">
      <c r="A453" s="76">
        <v>448</v>
      </c>
      <c r="B453" s="76" t="s">
        <v>460</v>
      </c>
      <c r="E453" s="88"/>
      <c r="F453" s="74"/>
    </row>
    <row r="454" spans="1:9" s="76" customFormat="1" x14ac:dyDescent="0.2">
      <c r="A454" s="76">
        <v>449</v>
      </c>
      <c r="B454" s="122" t="s">
        <v>187</v>
      </c>
      <c r="C454" s="76" t="s">
        <v>461</v>
      </c>
      <c r="E454" s="88"/>
      <c r="F454" s="74"/>
      <c r="H454" s="74" t="s">
        <v>14</v>
      </c>
      <c r="I454" s="94"/>
    </row>
    <row r="455" spans="1:9" s="76" customFormat="1" x14ac:dyDescent="0.2">
      <c r="A455" s="76">
        <v>450</v>
      </c>
      <c r="B455" s="122" t="s">
        <v>187</v>
      </c>
      <c r="C455" s="76" t="s">
        <v>462</v>
      </c>
      <c r="E455" s="88"/>
      <c r="F455" s="74"/>
      <c r="H455" s="74" t="s">
        <v>14</v>
      </c>
      <c r="I455" s="94"/>
    </row>
    <row r="456" spans="1:9" s="76" customFormat="1" x14ac:dyDescent="0.2">
      <c r="A456" s="76">
        <v>451</v>
      </c>
      <c r="B456" s="122" t="s">
        <v>187</v>
      </c>
      <c r="C456" s="76" t="s">
        <v>463</v>
      </c>
      <c r="E456" s="88"/>
      <c r="F456" s="74"/>
      <c r="H456" s="74" t="s">
        <v>14</v>
      </c>
      <c r="I456" s="94"/>
    </row>
    <row r="457" spans="1:9" s="76" customFormat="1" x14ac:dyDescent="0.2">
      <c r="A457" s="76">
        <v>452</v>
      </c>
      <c r="B457" s="122" t="s">
        <v>187</v>
      </c>
      <c r="C457" s="76" t="s">
        <v>464</v>
      </c>
      <c r="E457" s="88"/>
      <c r="F457" s="74"/>
      <c r="H457" s="74" t="s">
        <v>14</v>
      </c>
      <c r="I457" s="94"/>
    </row>
    <row r="458" spans="1:9" s="76" customFormat="1" hidden="1" x14ac:dyDescent="0.2">
      <c r="A458" s="76">
        <v>453</v>
      </c>
      <c r="B458" s="122" t="s">
        <v>187</v>
      </c>
      <c r="C458" s="76" t="s">
        <v>465</v>
      </c>
      <c r="E458" s="88"/>
      <c r="F458" s="74"/>
      <c r="H458" s="74" t="s">
        <v>14</v>
      </c>
      <c r="I458" s="130"/>
    </row>
    <row r="459" spans="1:9" s="76" customFormat="1" hidden="1" x14ac:dyDescent="0.2">
      <c r="A459" s="76">
        <v>454</v>
      </c>
      <c r="B459" s="122" t="s">
        <v>187</v>
      </c>
      <c r="C459" s="76" t="s">
        <v>466</v>
      </c>
      <c r="E459" s="88"/>
      <c r="F459" s="74"/>
      <c r="H459" s="74" t="s">
        <v>14</v>
      </c>
      <c r="I459" s="130"/>
    </row>
    <row r="460" spans="1:9" s="76" customFormat="1" hidden="1" x14ac:dyDescent="0.2">
      <c r="A460" s="76">
        <v>455</v>
      </c>
      <c r="B460" s="122" t="s">
        <v>187</v>
      </c>
      <c r="C460" s="76" t="s">
        <v>141</v>
      </c>
      <c r="E460" s="88"/>
      <c r="F460" s="74"/>
      <c r="H460" s="74" t="s">
        <v>14</v>
      </c>
      <c r="I460" s="130"/>
    </row>
    <row r="461" spans="1:9" s="76" customFormat="1" ht="11.25" hidden="1" x14ac:dyDescent="0.2">
      <c r="A461" s="76">
        <v>456</v>
      </c>
      <c r="B461" s="76" t="s">
        <v>467</v>
      </c>
      <c r="E461" s="88"/>
      <c r="F461" s="74"/>
    </row>
    <row r="462" spans="1:9" s="76" customFormat="1" hidden="1" x14ac:dyDescent="0.2">
      <c r="A462" s="76">
        <v>457</v>
      </c>
      <c r="B462" s="122" t="s">
        <v>187</v>
      </c>
      <c r="C462" s="76" t="s">
        <v>468</v>
      </c>
      <c r="E462" s="88"/>
      <c r="F462" s="74"/>
      <c r="H462" s="74" t="s">
        <v>14</v>
      </c>
      <c r="I462" s="130"/>
    </row>
    <row r="463" spans="1:9" s="76" customFormat="1" hidden="1" x14ac:dyDescent="0.2">
      <c r="A463" s="76">
        <v>458</v>
      </c>
      <c r="B463" s="122" t="s">
        <v>187</v>
      </c>
      <c r="C463" s="76" t="s">
        <v>469</v>
      </c>
      <c r="E463" s="88"/>
      <c r="F463" s="74"/>
      <c r="H463" s="74" t="s">
        <v>14</v>
      </c>
      <c r="I463" s="130"/>
    </row>
    <row r="464" spans="1:9" s="76" customFormat="1" hidden="1" x14ac:dyDescent="0.2">
      <c r="A464" s="76">
        <v>459</v>
      </c>
      <c r="B464" s="122" t="s">
        <v>187</v>
      </c>
      <c r="C464" s="76" t="s">
        <v>470</v>
      </c>
      <c r="E464" s="88"/>
      <c r="F464" s="74"/>
      <c r="H464" s="74" t="s">
        <v>14</v>
      </c>
      <c r="I464" s="130"/>
    </row>
    <row r="465" spans="1:9" s="76" customFormat="1" hidden="1" x14ac:dyDescent="0.2">
      <c r="A465" s="76">
        <v>460</v>
      </c>
      <c r="B465" s="122" t="s">
        <v>187</v>
      </c>
      <c r="C465" s="76" t="s">
        <v>471</v>
      </c>
      <c r="E465" s="88"/>
      <c r="F465" s="74"/>
      <c r="H465" s="74" t="s">
        <v>14</v>
      </c>
      <c r="I465" s="130"/>
    </row>
    <row r="466" spans="1:9" s="76" customFormat="1" hidden="1" x14ac:dyDescent="0.2">
      <c r="A466" s="76">
        <v>461</v>
      </c>
      <c r="B466" s="122" t="s">
        <v>187</v>
      </c>
      <c r="C466" s="76" t="s">
        <v>141</v>
      </c>
      <c r="E466" s="88"/>
      <c r="F466" s="74"/>
      <c r="H466" s="74" t="s">
        <v>14</v>
      </c>
      <c r="I466" s="130"/>
    </row>
    <row r="467" spans="1:9" s="76" customFormat="1" hidden="1" x14ac:dyDescent="0.2">
      <c r="A467" s="76">
        <v>462</v>
      </c>
      <c r="B467" s="76" t="s">
        <v>472</v>
      </c>
      <c r="E467" s="88"/>
      <c r="F467" s="74"/>
      <c r="H467" s="74" t="s">
        <v>14</v>
      </c>
      <c r="I467" s="130"/>
    </row>
    <row r="468" spans="1:9" s="76" customFormat="1" ht="11.25" hidden="1" x14ac:dyDescent="0.2">
      <c r="A468" s="76">
        <v>463</v>
      </c>
      <c r="B468" s="76" t="s">
        <v>191</v>
      </c>
      <c r="E468" s="88"/>
      <c r="F468" s="74"/>
    </row>
    <row r="469" spans="1:9" s="76" customFormat="1" hidden="1" x14ac:dyDescent="0.2">
      <c r="A469" s="76">
        <v>464</v>
      </c>
      <c r="B469" s="122" t="s">
        <v>187</v>
      </c>
      <c r="C469" s="76" t="s">
        <v>298</v>
      </c>
      <c r="E469" s="88"/>
      <c r="F469" s="74"/>
      <c r="H469" s="74" t="s">
        <v>14</v>
      </c>
      <c r="I469" s="130"/>
    </row>
    <row r="470" spans="1:9" s="76" customFormat="1" hidden="1" x14ac:dyDescent="0.2">
      <c r="A470" s="76">
        <v>465</v>
      </c>
      <c r="B470" s="122" t="s">
        <v>187</v>
      </c>
      <c r="C470" s="76" t="s">
        <v>300</v>
      </c>
      <c r="E470" s="88"/>
      <c r="F470" s="74"/>
      <c r="H470" s="74" t="s">
        <v>14</v>
      </c>
      <c r="I470" s="130"/>
    </row>
    <row r="471" spans="1:9" s="76" customFormat="1" hidden="1" x14ac:dyDescent="0.2">
      <c r="A471" s="76">
        <v>466</v>
      </c>
      <c r="B471" s="122" t="s">
        <v>187</v>
      </c>
      <c r="C471" s="76" t="s">
        <v>473</v>
      </c>
      <c r="E471" s="88"/>
      <c r="F471" s="74"/>
      <c r="H471" s="74" t="s">
        <v>14</v>
      </c>
      <c r="I471" s="130"/>
    </row>
    <row r="472" spans="1:9" s="76" customFormat="1" hidden="1" x14ac:dyDescent="0.2">
      <c r="A472" s="76">
        <v>467</v>
      </c>
      <c r="B472" s="122" t="s">
        <v>187</v>
      </c>
      <c r="C472" s="76" t="s">
        <v>474</v>
      </c>
      <c r="E472" s="88"/>
      <c r="F472" s="74"/>
      <c r="H472" s="74" t="s">
        <v>14</v>
      </c>
      <c r="I472" s="130"/>
    </row>
    <row r="473" spans="1:9" s="76" customFormat="1" hidden="1" x14ac:dyDescent="0.2">
      <c r="A473" s="76">
        <v>468</v>
      </c>
      <c r="B473" s="122" t="s">
        <v>187</v>
      </c>
      <c r="C473" s="76" t="s">
        <v>475</v>
      </c>
      <c r="E473" s="88"/>
      <c r="F473" s="74"/>
      <c r="H473" s="74" t="s">
        <v>14</v>
      </c>
      <c r="I473" s="130"/>
    </row>
    <row r="474" spans="1:9" s="76" customFormat="1" hidden="1" x14ac:dyDescent="0.2">
      <c r="A474" s="76">
        <v>469</v>
      </c>
      <c r="B474" s="122" t="s">
        <v>187</v>
      </c>
      <c r="C474" s="76" t="s">
        <v>141</v>
      </c>
      <c r="E474" s="88"/>
      <c r="F474" s="74"/>
      <c r="H474" s="74" t="s">
        <v>14</v>
      </c>
      <c r="I474" s="130"/>
    </row>
    <row r="475" spans="1:9" s="76" customFormat="1" hidden="1" x14ac:dyDescent="0.2">
      <c r="A475" s="76">
        <v>470</v>
      </c>
      <c r="B475" s="76" t="s">
        <v>476</v>
      </c>
      <c r="E475" s="88"/>
      <c r="F475" s="74"/>
      <c r="H475" s="74" t="s">
        <v>14</v>
      </c>
      <c r="I475" s="130"/>
    </row>
    <row r="476" spans="1:9" s="76" customFormat="1" hidden="1" x14ac:dyDescent="0.2">
      <c r="A476" s="76">
        <v>471</v>
      </c>
      <c r="B476" s="76" t="s">
        <v>477</v>
      </c>
      <c r="E476" s="88"/>
      <c r="F476" s="74"/>
      <c r="H476" s="74" t="s">
        <v>14</v>
      </c>
      <c r="I476" s="130"/>
    </row>
    <row r="477" spans="1:9" s="76" customFormat="1" hidden="1" x14ac:dyDescent="0.2">
      <c r="A477" s="76">
        <v>472</v>
      </c>
      <c r="B477" s="76" t="s">
        <v>478</v>
      </c>
      <c r="E477" s="88"/>
      <c r="F477" s="74"/>
      <c r="H477" s="74" t="s">
        <v>14</v>
      </c>
      <c r="I477" s="130"/>
    </row>
    <row r="478" spans="1:9" s="76" customFormat="1" hidden="1" x14ac:dyDescent="0.2">
      <c r="A478" s="76">
        <v>473</v>
      </c>
      <c r="B478" s="76" t="s">
        <v>479</v>
      </c>
      <c r="E478" s="88"/>
      <c r="F478" s="74"/>
      <c r="H478" s="74" t="s">
        <v>14</v>
      </c>
      <c r="I478" s="130"/>
    </row>
    <row r="479" spans="1:9" s="76" customFormat="1" hidden="1" x14ac:dyDescent="0.2">
      <c r="A479" s="76">
        <v>474</v>
      </c>
      <c r="B479" s="76" t="s">
        <v>480</v>
      </c>
      <c r="E479" s="88"/>
      <c r="F479" s="74"/>
      <c r="H479" s="74" t="s">
        <v>14</v>
      </c>
      <c r="I479" s="130"/>
    </row>
    <row r="480" spans="1:9" s="76" customFormat="1" x14ac:dyDescent="0.2">
      <c r="A480" s="76">
        <v>475</v>
      </c>
      <c r="B480" s="76" t="s">
        <v>481</v>
      </c>
      <c r="E480" s="88"/>
      <c r="F480" s="74"/>
      <c r="H480" s="74" t="s">
        <v>14</v>
      </c>
      <c r="I480" s="158">
        <f>Investitionskonzept!M44</f>
        <v>147058.823</v>
      </c>
    </row>
    <row r="481" spans="1:9" s="76" customFormat="1" x14ac:dyDescent="0.2">
      <c r="A481" s="76">
        <v>476</v>
      </c>
      <c r="B481" s="76" t="s">
        <v>482</v>
      </c>
      <c r="E481" s="88"/>
      <c r="F481" s="74"/>
      <c r="H481" s="74" t="s">
        <v>14</v>
      </c>
      <c r="I481" s="158">
        <f>Investitionskonzept!G43+Investitionskonzept!G55</f>
        <v>178500</v>
      </c>
    </row>
    <row r="482" spans="1:9" s="76" customFormat="1" x14ac:dyDescent="0.2">
      <c r="A482" s="76">
        <v>477</v>
      </c>
      <c r="E482" s="88"/>
      <c r="F482" s="74"/>
      <c r="H482" s="74"/>
      <c r="I482" s="111"/>
    </row>
    <row r="483" spans="1:9" ht="15.75" x14ac:dyDescent="0.25">
      <c r="A483" s="76">
        <v>478</v>
      </c>
      <c r="B483" s="117" t="s">
        <v>483</v>
      </c>
      <c r="G483" s="71"/>
      <c r="H483" s="74"/>
    </row>
    <row r="484" spans="1:9" ht="15.75" x14ac:dyDescent="0.25">
      <c r="A484" s="76">
        <v>479</v>
      </c>
      <c r="B484" s="117"/>
      <c r="G484" s="71"/>
      <c r="H484" s="74"/>
    </row>
    <row r="485" spans="1:9" ht="12.75" x14ac:dyDescent="0.2">
      <c r="A485" s="76">
        <v>480</v>
      </c>
      <c r="B485" s="81" t="s">
        <v>484</v>
      </c>
      <c r="C485" s="145"/>
      <c r="G485" s="71"/>
      <c r="H485" s="74"/>
    </row>
    <row r="486" spans="1:9" x14ac:dyDescent="0.2">
      <c r="A486" s="76">
        <v>481</v>
      </c>
      <c r="C486" s="76" t="s">
        <v>50</v>
      </c>
      <c r="G486" s="71"/>
      <c r="H486" s="74" t="s">
        <v>14</v>
      </c>
      <c r="I486" s="158">
        <f>Investitionskonzept!F62</f>
        <v>50000</v>
      </c>
    </row>
    <row r="487" spans="1:9" hidden="1" x14ac:dyDescent="0.2">
      <c r="A487" s="76">
        <v>482</v>
      </c>
      <c r="C487" s="76" t="s">
        <v>485</v>
      </c>
      <c r="G487" s="71"/>
      <c r="H487" s="74" t="s">
        <v>14</v>
      </c>
      <c r="I487" s="130"/>
    </row>
    <row r="488" spans="1:9" x14ac:dyDescent="0.2">
      <c r="A488" s="76">
        <v>483</v>
      </c>
      <c r="G488" s="71"/>
      <c r="H488" s="74"/>
      <c r="I488" s="71"/>
    </row>
    <row r="489" spans="1:9" ht="12.75" x14ac:dyDescent="0.2">
      <c r="A489" s="76">
        <v>484</v>
      </c>
      <c r="B489" s="81" t="s">
        <v>486</v>
      </c>
      <c r="C489" s="145"/>
      <c r="G489" s="71"/>
      <c r="H489" s="74"/>
      <c r="I489" s="71"/>
    </row>
    <row r="490" spans="1:9" s="76" customFormat="1" x14ac:dyDescent="0.2">
      <c r="A490" s="76">
        <v>485</v>
      </c>
      <c r="C490" s="76" t="s">
        <v>52</v>
      </c>
      <c r="E490" s="88"/>
      <c r="F490" s="74"/>
      <c r="H490" s="74" t="s">
        <v>14</v>
      </c>
      <c r="I490" s="158">
        <f>Investitionskonzept!F67</f>
        <v>7563.03</v>
      </c>
    </row>
    <row r="491" spans="1:9" s="76" customFormat="1" hidden="1" x14ac:dyDescent="0.2">
      <c r="A491" s="76">
        <v>486</v>
      </c>
      <c r="C491" s="76" t="s">
        <v>487</v>
      </c>
      <c r="E491" s="88"/>
      <c r="F491" s="74"/>
      <c r="H491" s="74" t="s">
        <v>14</v>
      </c>
      <c r="I491" s="130"/>
    </row>
    <row r="492" spans="1:9" x14ac:dyDescent="0.2">
      <c r="A492" s="76">
        <v>487</v>
      </c>
      <c r="G492" s="71"/>
      <c r="H492" s="74"/>
      <c r="I492" s="71"/>
    </row>
    <row r="493" spans="1:9" ht="12.75" x14ac:dyDescent="0.2">
      <c r="A493" s="76">
        <v>488</v>
      </c>
      <c r="B493" s="144" t="s">
        <v>488</v>
      </c>
      <c r="G493" s="71"/>
      <c r="H493" s="74"/>
      <c r="I493" s="71"/>
    </row>
    <row r="494" spans="1:9" s="76" customFormat="1" x14ac:dyDescent="0.2">
      <c r="A494" s="76">
        <v>489</v>
      </c>
      <c r="C494" s="76" t="s">
        <v>489</v>
      </c>
      <c r="E494" s="88"/>
      <c r="F494" s="74"/>
      <c r="H494" s="74" t="s">
        <v>14</v>
      </c>
      <c r="I494" s="158">
        <f>SUM(Investitionskonzept!F66:H69)</f>
        <v>58823.53</v>
      </c>
    </row>
    <row r="495" spans="1:9" s="76" customFormat="1" x14ac:dyDescent="0.2">
      <c r="A495" s="76">
        <v>490</v>
      </c>
      <c r="C495" s="76" t="s">
        <v>490</v>
      </c>
      <c r="E495" s="88"/>
      <c r="F495" s="74"/>
      <c r="H495" s="74" t="s">
        <v>14</v>
      </c>
      <c r="I495" s="94">
        <f>Investitionskonzept!F68</f>
        <v>43697.48</v>
      </c>
    </row>
    <row r="496" spans="1:9" s="76" customFormat="1" hidden="1" x14ac:dyDescent="0.2">
      <c r="A496" s="76">
        <v>491</v>
      </c>
      <c r="C496" s="76" t="s">
        <v>491</v>
      </c>
      <c r="E496" s="88"/>
      <c r="F496" s="74"/>
      <c r="H496" s="74" t="s">
        <v>14</v>
      </c>
      <c r="I496" s="94"/>
    </row>
    <row r="497" spans="1:9" s="76" customFormat="1" x14ac:dyDescent="0.2">
      <c r="A497" s="76">
        <v>492</v>
      </c>
      <c r="C497" s="76" t="s">
        <v>492</v>
      </c>
      <c r="E497" s="88"/>
      <c r="F497" s="74"/>
      <c r="H497" s="74" t="s">
        <v>14</v>
      </c>
      <c r="I497" s="94"/>
    </row>
    <row r="498" spans="1:9" s="76" customFormat="1" x14ac:dyDescent="0.2">
      <c r="A498" s="76">
        <v>493</v>
      </c>
      <c r="C498" s="76" t="s">
        <v>493</v>
      </c>
      <c r="E498" s="88"/>
      <c r="F498" s="74"/>
      <c r="H498" s="74" t="s">
        <v>14</v>
      </c>
      <c r="I498" s="94"/>
    </row>
    <row r="499" spans="1:9" s="76" customFormat="1" hidden="1" x14ac:dyDescent="0.2">
      <c r="A499" s="76">
        <v>494</v>
      </c>
      <c r="C499" s="76" t="s">
        <v>494</v>
      </c>
      <c r="F499" s="74"/>
      <c r="H499" s="74" t="s">
        <v>14</v>
      </c>
      <c r="I499" s="130"/>
    </row>
    <row r="500" spans="1:9" s="76" customFormat="1" ht="11.25" hidden="1" x14ac:dyDescent="0.2">
      <c r="A500" s="76">
        <v>495</v>
      </c>
      <c r="E500" s="88"/>
      <c r="F500" s="74"/>
      <c r="H500" s="74"/>
      <c r="I500" s="74"/>
    </row>
    <row r="501" spans="1:9" s="76" customFormat="1" hidden="1" x14ac:dyDescent="0.2">
      <c r="A501" s="76">
        <v>496</v>
      </c>
      <c r="C501" s="76" t="s">
        <v>495</v>
      </c>
      <c r="E501" s="88"/>
      <c r="F501" s="74"/>
      <c r="H501" s="74" t="s">
        <v>14</v>
      </c>
      <c r="I501" s="130"/>
    </row>
    <row r="502" spans="1:9" hidden="1" x14ac:dyDescent="0.2">
      <c r="A502" s="76">
        <v>497</v>
      </c>
      <c r="B502" s="76"/>
      <c r="C502" s="76" t="s">
        <v>496</v>
      </c>
      <c r="G502" s="71"/>
      <c r="H502" s="74" t="s">
        <v>14</v>
      </c>
      <c r="I502" s="130"/>
    </row>
    <row r="503" spans="1:9" x14ac:dyDescent="0.2">
      <c r="A503" s="76">
        <v>498</v>
      </c>
      <c r="B503" s="76"/>
      <c r="G503" s="71"/>
      <c r="H503" s="74"/>
      <c r="I503" s="71"/>
    </row>
    <row r="504" spans="1:9" hidden="1" x14ac:dyDescent="0.2">
      <c r="A504" s="76">
        <v>499</v>
      </c>
      <c r="G504" s="71"/>
      <c r="H504" s="74"/>
      <c r="I504" s="71"/>
    </row>
    <row r="505" spans="1:9" ht="12.75" hidden="1" x14ac:dyDescent="0.2">
      <c r="A505" s="76">
        <v>500</v>
      </c>
      <c r="B505" s="144" t="s">
        <v>497</v>
      </c>
      <c r="G505" s="71"/>
      <c r="H505" s="74"/>
      <c r="I505" s="71"/>
    </row>
    <row r="506" spans="1:9" s="76" customFormat="1" hidden="1" x14ac:dyDescent="0.2">
      <c r="A506" s="76">
        <v>501</v>
      </c>
      <c r="C506" s="76" t="s">
        <v>498</v>
      </c>
      <c r="E506" s="88"/>
      <c r="F506" s="74"/>
      <c r="H506" s="74" t="s">
        <v>14</v>
      </c>
      <c r="I506" s="159"/>
    </row>
    <row r="507" spans="1:9" s="76" customFormat="1" hidden="1" x14ac:dyDescent="0.2">
      <c r="A507" s="76">
        <v>502</v>
      </c>
      <c r="C507" s="76" t="s">
        <v>498</v>
      </c>
      <c r="E507" s="88"/>
      <c r="F507" s="74"/>
      <c r="H507" s="74" t="s">
        <v>499</v>
      </c>
      <c r="I507" s="160"/>
    </row>
    <row r="508" spans="1:9" s="76" customFormat="1" hidden="1" x14ac:dyDescent="0.2">
      <c r="A508" s="76">
        <v>503</v>
      </c>
      <c r="C508" s="76" t="s">
        <v>498</v>
      </c>
      <c r="E508" s="88"/>
      <c r="F508" s="74"/>
      <c r="H508" s="74" t="s">
        <v>500</v>
      </c>
      <c r="I508" s="160"/>
    </row>
    <row r="509" spans="1:9" s="76" customFormat="1" hidden="1" x14ac:dyDescent="0.2">
      <c r="A509" s="76">
        <v>504</v>
      </c>
      <c r="C509" s="76" t="s">
        <v>498</v>
      </c>
      <c r="E509" s="88"/>
      <c r="F509" s="74"/>
      <c r="H509" s="74" t="s">
        <v>501</v>
      </c>
      <c r="I509" s="159"/>
    </row>
    <row r="510" spans="1:9" s="76" customFormat="1" hidden="1" x14ac:dyDescent="0.2">
      <c r="A510" s="76">
        <v>505</v>
      </c>
      <c r="C510" s="76" t="s">
        <v>502</v>
      </c>
      <c r="E510" s="88"/>
      <c r="F510" s="74"/>
      <c r="H510" s="74" t="s">
        <v>14</v>
      </c>
      <c r="I510" s="159"/>
    </row>
    <row r="511" spans="1:9" s="76" customFormat="1" hidden="1" x14ac:dyDescent="0.2">
      <c r="A511" s="76">
        <v>506</v>
      </c>
      <c r="C511" s="76" t="s">
        <v>502</v>
      </c>
      <c r="E511" s="88"/>
      <c r="F511" s="74"/>
      <c r="H511" s="74" t="s">
        <v>499</v>
      </c>
      <c r="I511" s="160"/>
    </row>
    <row r="512" spans="1:9" s="76" customFormat="1" hidden="1" x14ac:dyDescent="0.2">
      <c r="A512" s="76">
        <v>507</v>
      </c>
      <c r="C512" s="76" t="s">
        <v>502</v>
      </c>
      <c r="E512" s="88"/>
      <c r="F512" s="74"/>
      <c r="H512" s="74" t="s">
        <v>500</v>
      </c>
      <c r="I512" s="160"/>
    </row>
    <row r="513" spans="1:9" s="76" customFormat="1" hidden="1" x14ac:dyDescent="0.2">
      <c r="A513" s="76">
        <v>508</v>
      </c>
      <c r="C513" s="76" t="s">
        <v>502</v>
      </c>
      <c r="E513" s="88"/>
      <c r="F513" s="74"/>
      <c r="H513" s="74" t="s">
        <v>501</v>
      </c>
      <c r="I513" s="159"/>
    </row>
    <row r="514" spans="1:9" s="76" customFormat="1" hidden="1" x14ac:dyDescent="0.2">
      <c r="A514" s="76">
        <v>509</v>
      </c>
      <c r="C514" s="76" t="s">
        <v>503</v>
      </c>
      <c r="E514" s="88"/>
      <c r="F514" s="74"/>
      <c r="H514" s="74" t="s">
        <v>14</v>
      </c>
      <c r="I514" s="159"/>
    </row>
    <row r="515" spans="1:9" s="76" customFormat="1" hidden="1" x14ac:dyDescent="0.2">
      <c r="A515" s="76">
        <v>510</v>
      </c>
      <c r="C515" s="76" t="s">
        <v>503</v>
      </c>
      <c r="E515" s="88"/>
      <c r="F515" s="74"/>
      <c r="H515" s="74" t="s">
        <v>499</v>
      </c>
      <c r="I515" s="160"/>
    </row>
    <row r="516" spans="1:9" s="76" customFormat="1" hidden="1" x14ac:dyDescent="0.2">
      <c r="A516" s="76">
        <v>511</v>
      </c>
      <c r="C516" s="76" t="s">
        <v>503</v>
      </c>
      <c r="E516" s="88"/>
      <c r="F516" s="74"/>
      <c r="H516" s="74" t="s">
        <v>500</v>
      </c>
      <c r="I516" s="160"/>
    </row>
    <row r="517" spans="1:9" s="76" customFormat="1" hidden="1" x14ac:dyDescent="0.2">
      <c r="A517" s="76">
        <v>512</v>
      </c>
      <c r="C517" s="76" t="s">
        <v>503</v>
      </c>
      <c r="E517" s="88"/>
      <c r="F517" s="74"/>
      <c r="H517" s="74" t="s">
        <v>501</v>
      </c>
      <c r="I517" s="160"/>
    </row>
    <row r="518" spans="1:9" hidden="1" x14ac:dyDescent="0.2">
      <c r="A518" s="76">
        <v>513</v>
      </c>
      <c r="G518" s="71"/>
      <c r="H518" s="74"/>
    </row>
    <row r="519" spans="1:9" ht="12.75" x14ac:dyDescent="0.2">
      <c r="A519" s="76">
        <v>514</v>
      </c>
      <c r="B519" s="144" t="s">
        <v>504</v>
      </c>
      <c r="G519" s="71"/>
      <c r="H519" s="74" t="s">
        <v>14</v>
      </c>
      <c r="I519" s="158">
        <f>Investitionskonzept!F65</f>
        <v>41176.47</v>
      </c>
    </row>
    <row r="520" spans="1:9" ht="12.75" x14ac:dyDescent="0.2">
      <c r="A520" s="76">
        <v>515</v>
      </c>
      <c r="B520" s="144" t="s">
        <v>505</v>
      </c>
      <c r="G520" s="71"/>
      <c r="H520" s="74" t="s">
        <v>14</v>
      </c>
      <c r="I520" s="158">
        <f>Investitionskonzept!G70</f>
        <v>178500.00000000003</v>
      </c>
    </row>
    <row r="521" spans="1:9" x14ac:dyDescent="0.2">
      <c r="A521" s="76">
        <v>516</v>
      </c>
      <c r="G521" s="71"/>
      <c r="H521" s="74"/>
    </row>
    <row r="522" spans="1:9" ht="12.75" x14ac:dyDescent="0.2">
      <c r="A522" s="76">
        <v>517</v>
      </c>
      <c r="B522" s="144" t="s">
        <v>506</v>
      </c>
      <c r="G522" s="71"/>
      <c r="H522" s="74"/>
    </row>
    <row r="523" spans="1:9" s="76" customFormat="1" x14ac:dyDescent="0.2">
      <c r="A523" s="76">
        <v>518</v>
      </c>
      <c r="B523" s="76" t="s">
        <v>507</v>
      </c>
      <c r="E523" s="88"/>
      <c r="F523" s="74"/>
      <c r="H523" s="74" t="s">
        <v>14</v>
      </c>
      <c r="I523" s="158">
        <f>SUM(Investitionskonzept!F66:H69)</f>
        <v>58823.53</v>
      </c>
    </row>
    <row r="524" spans="1:9" s="76" customFormat="1" x14ac:dyDescent="0.2">
      <c r="A524" s="76">
        <v>519</v>
      </c>
      <c r="B524" s="76" t="s">
        <v>507</v>
      </c>
      <c r="E524" s="88"/>
      <c r="F524" s="74"/>
      <c r="H524" s="74" t="s">
        <v>28</v>
      </c>
      <c r="I524" s="136">
        <f>I523/I480*100</f>
        <v>40.000000544000002</v>
      </c>
    </row>
    <row r="525" spans="1:9" s="76" customFormat="1" x14ac:dyDescent="0.2">
      <c r="A525" s="76">
        <v>520</v>
      </c>
      <c r="E525" s="88"/>
      <c r="F525" s="74"/>
      <c r="H525" s="74"/>
      <c r="I525" s="75"/>
    </row>
    <row r="526" spans="1:9" ht="15.75" hidden="1" x14ac:dyDescent="0.25">
      <c r="A526" s="76">
        <v>521</v>
      </c>
      <c r="B526" s="117" t="s">
        <v>508</v>
      </c>
      <c r="F526" s="71"/>
      <c r="G526" s="76"/>
      <c r="H526" s="71"/>
    </row>
    <row r="527" spans="1:9" s="76" customFormat="1" hidden="1" x14ac:dyDescent="0.2">
      <c r="A527" s="76">
        <v>522</v>
      </c>
      <c r="B527" s="71"/>
      <c r="C527" s="76" t="s">
        <v>508</v>
      </c>
      <c r="E527" s="88"/>
      <c r="F527" s="74" t="s">
        <v>211</v>
      </c>
      <c r="H527" s="74" t="s">
        <v>14</v>
      </c>
      <c r="I527" s="130"/>
    </row>
    <row r="528" spans="1:9" s="76" customFormat="1" hidden="1" x14ac:dyDescent="0.2">
      <c r="A528" s="76">
        <v>523</v>
      </c>
      <c r="B528" s="71"/>
      <c r="C528" s="76" t="s">
        <v>509</v>
      </c>
      <c r="E528" s="88"/>
      <c r="F528" s="74" t="s">
        <v>211</v>
      </c>
      <c r="H528" s="74" t="s">
        <v>14</v>
      </c>
      <c r="I528" s="130"/>
    </row>
    <row r="529" spans="1:9" s="76" customFormat="1" hidden="1" x14ac:dyDescent="0.2">
      <c r="A529" s="76">
        <v>524</v>
      </c>
      <c r="B529" s="71"/>
      <c r="C529" s="76" t="s">
        <v>508</v>
      </c>
      <c r="E529" s="88"/>
      <c r="F529" s="74" t="s">
        <v>510</v>
      </c>
      <c r="H529" s="74" t="s">
        <v>14</v>
      </c>
      <c r="I529" s="130"/>
    </row>
    <row r="530" spans="1:9" s="76" customFormat="1" hidden="1" x14ac:dyDescent="0.2">
      <c r="A530" s="76">
        <v>525</v>
      </c>
      <c r="B530" s="161"/>
      <c r="C530" s="76" t="s">
        <v>509</v>
      </c>
      <c r="E530" s="88"/>
      <c r="F530" s="74" t="s">
        <v>510</v>
      </c>
      <c r="H530" s="74" t="s">
        <v>14</v>
      </c>
      <c r="I530" s="130"/>
    </row>
    <row r="531" spans="1:9" s="76" customFormat="1" hidden="1" x14ac:dyDescent="0.2">
      <c r="A531" s="76">
        <v>526</v>
      </c>
      <c r="E531" s="88"/>
      <c r="F531" s="74"/>
      <c r="H531" s="74"/>
      <c r="I531" s="75"/>
    </row>
    <row r="532" spans="1:9" ht="15.75" x14ac:dyDescent="0.25">
      <c r="A532" s="76">
        <v>527</v>
      </c>
      <c r="B532" s="117" t="s">
        <v>511</v>
      </c>
      <c r="G532" s="71"/>
      <c r="H532" s="74"/>
    </row>
    <row r="533" spans="1:9" x14ac:dyDescent="0.2">
      <c r="A533" s="76">
        <v>528</v>
      </c>
      <c r="B533" s="71" t="s">
        <v>512</v>
      </c>
      <c r="G533" s="71"/>
      <c r="H533" s="74"/>
    </row>
    <row r="534" spans="1:9" x14ac:dyDescent="0.2">
      <c r="A534" s="76">
        <v>529</v>
      </c>
      <c r="G534" s="71"/>
      <c r="H534" s="74"/>
    </row>
    <row r="535" spans="1:9" s="76" customFormat="1" x14ac:dyDescent="0.2">
      <c r="A535" s="76">
        <v>530</v>
      </c>
      <c r="C535" s="135" t="s">
        <v>513</v>
      </c>
      <c r="E535" s="88"/>
      <c r="F535" s="74"/>
      <c r="H535" s="74"/>
      <c r="I535" s="75"/>
    </row>
    <row r="536" spans="1:9" s="76" customFormat="1" x14ac:dyDescent="0.2">
      <c r="A536" s="76">
        <v>531</v>
      </c>
      <c r="D536" s="76" t="s">
        <v>514</v>
      </c>
      <c r="E536" s="88" t="s">
        <v>211</v>
      </c>
      <c r="F536" s="74"/>
      <c r="H536" s="74" t="s">
        <v>28</v>
      </c>
      <c r="I536" s="116">
        <v>100</v>
      </c>
    </row>
    <row r="537" spans="1:9" s="76" customFormat="1" x14ac:dyDescent="0.2">
      <c r="A537" s="76">
        <v>532</v>
      </c>
      <c r="E537" s="88" t="s">
        <v>515</v>
      </c>
      <c r="F537" s="74"/>
      <c r="H537" s="74" t="s">
        <v>28</v>
      </c>
      <c r="I537" s="116">
        <v>100</v>
      </c>
    </row>
    <row r="538" spans="1:9" s="76" customFormat="1" x14ac:dyDescent="0.2">
      <c r="A538" s="76">
        <v>533</v>
      </c>
      <c r="D538" s="76" t="s">
        <v>516</v>
      </c>
      <c r="E538" s="88" t="s">
        <v>211</v>
      </c>
      <c r="F538" s="74"/>
      <c r="H538" s="74" t="s">
        <v>28</v>
      </c>
      <c r="I538" s="116"/>
    </row>
    <row r="539" spans="1:9" s="76" customFormat="1" x14ac:dyDescent="0.2">
      <c r="A539" s="76">
        <v>534</v>
      </c>
      <c r="E539" s="88" t="s">
        <v>515</v>
      </c>
      <c r="F539" s="74"/>
      <c r="H539" s="74" t="s">
        <v>28</v>
      </c>
      <c r="I539" s="116"/>
    </row>
    <row r="540" spans="1:9" s="76" customFormat="1" x14ac:dyDescent="0.2">
      <c r="A540" s="76">
        <v>535</v>
      </c>
      <c r="D540" s="76" t="s">
        <v>517</v>
      </c>
      <c r="E540" s="88" t="s">
        <v>211</v>
      </c>
      <c r="F540" s="74"/>
      <c r="H540" s="74" t="s">
        <v>28</v>
      </c>
      <c r="I540" s="116"/>
    </row>
    <row r="541" spans="1:9" s="76" customFormat="1" x14ac:dyDescent="0.2">
      <c r="A541" s="76">
        <v>536</v>
      </c>
      <c r="E541" s="88" t="s">
        <v>515</v>
      </c>
      <c r="F541" s="74"/>
      <c r="H541" s="74" t="s">
        <v>28</v>
      </c>
      <c r="I541" s="116"/>
    </row>
    <row r="542" spans="1:9" s="76" customFormat="1" x14ac:dyDescent="0.2">
      <c r="A542" s="76">
        <v>537</v>
      </c>
      <c r="C542" s="135" t="s">
        <v>518</v>
      </c>
      <c r="E542" s="88"/>
      <c r="F542" s="74"/>
      <c r="H542" s="74"/>
      <c r="I542" s="75"/>
    </row>
    <row r="543" spans="1:9" s="76" customFormat="1" x14ac:dyDescent="0.2">
      <c r="A543" s="76">
        <v>538</v>
      </c>
      <c r="D543" s="76" t="s">
        <v>519</v>
      </c>
      <c r="E543" s="88" t="s">
        <v>211</v>
      </c>
      <c r="F543" s="74"/>
      <c r="H543" s="74" t="s">
        <v>28</v>
      </c>
      <c r="I543" s="116"/>
    </row>
    <row r="544" spans="1:9" s="76" customFormat="1" x14ac:dyDescent="0.2">
      <c r="A544" s="76">
        <v>539</v>
      </c>
      <c r="E544" s="88" t="s">
        <v>515</v>
      </c>
      <c r="F544" s="74"/>
      <c r="H544" s="74" t="s">
        <v>28</v>
      </c>
      <c r="I544" s="116"/>
    </row>
    <row r="545" spans="1:9" s="76" customFormat="1" x14ac:dyDescent="0.2">
      <c r="A545" s="76">
        <v>540</v>
      </c>
      <c r="D545" s="76" t="s">
        <v>517</v>
      </c>
      <c r="E545" s="88" t="s">
        <v>211</v>
      </c>
      <c r="F545" s="74"/>
      <c r="H545" s="74" t="s">
        <v>28</v>
      </c>
      <c r="I545" s="116"/>
    </row>
    <row r="546" spans="1:9" s="76" customFormat="1" x14ac:dyDescent="0.2">
      <c r="A546" s="76">
        <v>541</v>
      </c>
      <c r="E546" s="88" t="s">
        <v>515</v>
      </c>
      <c r="F546" s="74"/>
      <c r="H546" s="74" t="s">
        <v>28</v>
      </c>
      <c r="I546" s="116"/>
    </row>
    <row r="547" spans="1:9" s="76" customFormat="1" x14ac:dyDescent="0.2">
      <c r="A547" s="76">
        <v>542</v>
      </c>
      <c r="C547" s="135" t="s">
        <v>520</v>
      </c>
      <c r="E547" s="88"/>
      <c r="F547" s="74"/>
      <c r="H547" s="74"/>
      <c r="I547" s="75"/>
    </row>
    <row r="548" spans="1:9" s="76" customFormat="1" x14ac:dyDescent="0.2">
      <c r="A548" s="76">
        <v>543</v>
      </c>
      <c r="D548" s="76" t="s">
        <v>519</v>
      </c>
      <c r="E548" s="88" t="s">
        <v>211</v>
      </c>
      <c r="F548" s="74"/>
      <c r="H548" s="74" t="s">
        <v>28</v>
      </c>
      <c r="I548" s="116"/>
    </row>
    <row r="549" spans="1:9" s="76" customFormat="1" x14ac:dyDescent="0.2">
      <c r="A549" s="76">
        <v>544</v>
      </c>
      <c r="E549" s="88" t="s">
        <v>515</v>
      </c>
      <c r="F549" s="74"/>
      <c r="H549" s="74" t="s">
        <v>28</v>
      </c>
      <c r="I549" s="116"/>
    </row>
    <row r="550" spans="1:9" s="76" customFormat="1" x14ac:dyDescent="0.2">
      <c r="A550" s="76">
        <v>545</v>
      </c>
      <c r="D550" s="76" t="s">
        <v>521</v>
      </c>
      <c r="E550" s="88" t="s">
        <v>211</v>
      </c>
      <c r="F550" s="74"/>
      <c r="H550" s="74" t="s">
        <v>28</v>
      </c>
      <c r="I550" s="116"/>
    </row>
    <row r="551" spans="1:9" s="76" customFormat="1" x14ac:dyDescent="0.2">
      <c r="A551" s="76">
        <v>546</v>
      </c>
      <c r="E551" s="88" t="s">
        <v>515</v>
      </c>
      <c r="F551" s="74"/>
      <c r="H551" s="74" t="s">
        <v>28</v>
      </c>
      <c r="I551" s="116"/>
    </row>
    <row r="552" spans="1:9" s="76" customFormat="1" x14ac:dyDescent="0.2">
      <c r="A552" s="76">
        <v>547</v>
      </c>
      <c r="C552" s="135" t="s">
        <v>522</v>
      </c>
      <c r="E552" s="88"/>
      <c r="F552" s="74"/>
      <c r="H552" s="74"/>
      <c r="I552" s="75"/>
    </row>
    <row r="553" spans="1:9" s="76" customFormat="1" x14ac:dyDescent="0.2">
      <c r="A553" s="76">
        <v>548</v>
      </c>
      <c r="D553" s="76" t="s">
        <v>519</v>
      </c>
      <c r="E553" s="88" t="s">
        <v>211</v>
      </c>
      <c r="F553" s="74"/>
      <c r="H553" s="74" t="s">
        <v>28</v>
      </c>
      <c r="I553" s="116"/>
    </row>
    <row r="554" spans="1:9" s="76" customFormat="1" x14ac:dyDescent="0.2">
      <c r="A554" s="76">
        <v>549</v>
      </c>
      <c r="E554" s="88" t="s">
        <v>515</v>
      </c>
      <c r="F554" s="74"/>
      <c r="H554" s="74" t="s">
        <v>28</v>
      </c>
      <c r="I554" s="116"/>
    </row>
    <row r="555" spans="1:9" s="76" customFormat="1" x14ac:dyDescent="0.2">
      <c r="A555" s="76">
        <v>550</v>
      </c>
      <c r="D555" s="76" t="s">
        <v>523</v>
      </c>
      <c r="E555" s="88" t="s">
        <v>211</v>
      </c>
      <c r="F555" s="74"/>
      <c r="H555" s="74" t="s">
        <v>28</v>
      </c>
      <c r="I555" s="116"/>
    </row>
    <row r="556" spans="1:9" s="76" customFormat="1" x14ac:dyDescent="0.2">
      <c r="A556" s="76">
        <v>551</v>
      </c>
      <c r="E556" s="88" t="s">
        <v>515</v>
      </c>
      <c r="F556" s="74"/>
      <c r="H556" s="74" t="s">
        <v>28</v>
      </c>
      <c r="I556" s="116"/>
    </row>
    <row r="557" spans="1:9" s="76" customFormat="1" x14ac:dyDescent="0.2">
      <c r="A557" s="76">
        <v>552</v>
      </c>
      <c r="C557" s="135" t="s">
        <v>524</v>
      </c>
      <c r="E557" s="88"/>
      <c r="F557" s="74"/>
      <c r="H557" s="74"/>
      <c r="I557" s="75"/>
    </row>
    <row r="558" spans="1:9" s="76" customFormat="1" x14ac:dyDescent="0.2">
      <c r="A558" s="76">
        <v>553</v>
      </c>
      <c r="D558" s="76" t="s">
        <v>517</v>
      </c>
      <c r="E558" s="88" t="s">
        <v>211</v>
      </c>
      <c r="F558" s="74"/>
      <c r="H558" s="74" t="s">
        <v>28</v>
      </c>
      <c r="I558" s="116"/>
    </row>
    <row r="559" spans="1:9" s="76" customFormat="1" x14ac:dyDescent="0.2">
      <c r="A559" s="76">
        <v>554</v>
      </c>
      <c r="E559" s="88" t="s">
        <v>515</v>
      </c>
      <c r="F559" s="74"/>
      <c r="H559" s="74" t="s">
        <v>28</v>
      </c>
      <c r="I559" s="116"/>
    </row>
    <row r="560" spans="1:9" s="76" customFormat="1" x14ac:dyDescent="0.2">
      <c r="A560" s="76">
        <v>555</v>
      </c>
      <c r="C560" s="135" t="s">
        <v>525</v>
      </c>
      <c r="E560" s="88"/>
      <c r="F560" s="74"/>
      <c r="H560" s="74"/>
      <c r="I560" s="75"/>
    </row>
    <row r="561" spans="1:9" s="76" customFormat="1" x14ac:dyDescent="0.2">
      <c r="A561" s="76">
        <v>556</v>
      </c>
      <c r="D561" s="76" t="s">
        <v>526</v>
      </c>
      <c r="E561" s="88" t="s">
        <v>211</v>
      </c>
      <c r="F561" s="74"/>
      <c r="H561" s="74" t="s">
        <v>28</v>
      </c>
      <c r="I561" s="116"/>
    </row>
    <row r="562" spans="1:9" s="76" customFormat="1" x14ac:dyDescent="0.2">
      <c r="A562" s="76">
        <v>557</v>
      </c>
      <c r="E562" s="88" t="s">
        <v>515</v>
      </c>
      <c r="F562" s="74"/>
      <c r="H562" s="74" t="s">
        <v>28</v>
      </c>
      <c r="I562" s="116"/>
    </row>
    <row r="563" spans="1:9" s="76" customFormat="1" x14ac:dyDescent="0.2">
      <c r="A563" s="76">
        <v>558</v>
      </c>
      <c r="D563" s="76" t="s">
        <v>527</v>
      </c>
      <c r="E563" s="88" t="s">
        <v>211</v>
      </c>
      <c r="F563" s="74"/>
      <c r="H563" s="74" t="s">
        <v>28</v>
      </c>
      <c r="I563" s="116"/>
    </row>
    <row r="564" spans="1:9" s="76" customFormat="1" x14ac:dyDescent="0.2">
      <c r="A564" s="76">
        <v>559</v>
      </c>
      <c r="E564" s="88" t="s">
        <v>515</v>
      </c>
      <c r="F564" s="74"/>
      <c r="H564" s="74" t="s">
        <v>28</v>
      </c>
      <c r="I564" s="116"/>
    </row>
    <row r="565" spans="1:9" s="76" customFormat="1" x14ac:dyDescent="0.2">
      <c r="A565" s="76">
        <v>560</v>
      </c>
      <c r="D565" s="76" t="s">
        <v>528</v>
      </c>
      <c r="E565" s="88" t="s">
        <v>211</v>
      </c>
      <c r="F565" s="74"/>
      <c r="H565" s="74" t="s">
        <v>28</v>
      </c>
      <c r="I565" s="116"/>
    </row>
    <row r="566" spans="1:9" s="76" customFormat="1" x14ac:dyDescent="0.2">
      <c r="A566" s="76">
        <v>561</v>
      </c>
      <c r="E566" s="88" t="s">
        <v>515</v>
      </c>
      <c r="F566" s="74"/>
      <c r="H566" s="74" t="s">
        <v>28</v>
      </c>
      <c r="I566" s="116"/>
    </row>
    <row r="567" spans="1:9" s="76" customFormat="1" x14ac:dyDescent="0.2">
      <c r="A567" s="76">
        <v>562</v>
      </c>
      <c r="D567" s="76" t="s">
        <v>325</v>
      </c>
      <c r="E567" s="88" t="s">
        <v>211</v>
      </c>
      <c r="F567" s="74"/>
      <c r="H567" s="74" t="s">
        <v>28</v>
      </c>
      <c r="I567" s="116"/>
    </row>
    <row r="568" spans="1:9" s="76" customFormat="1" x14ac:dyDescent="0.2">
      <c r="A568" s="76">
        <v>563</v>
      </c>
      <c r="E568" s="88" t="s">
        <v>515</v>
      </c>
      <c r="F568" s="74"/>
      <c r="H568" s="74" t="s">
        <v>28</v>
      </c>
      <c r="I568" s="116"/>
    </row>
    <row r="569" spans="1:9" s="135" customFormat="1" x14ac:dyDescent="0.2">
      <c r="A569" s="76">
        <v>564</v>
      </c>
      <c r="E569" s="162"/>
      <c r="F569" s="120"/>
      <c r="H569" s="74"/>
      <c r="I569" s="111"/>
    </row>
    <row r="570" spans="1:9" ht="15.75" x14ac:dyDescent="0.25">
      <c r="A570" s="76">
        <v>565</v>
      </c>
      <c r="B570" s="117" t="s">
        <v>529</v>
      </c>
      <c r="G570" s="71"/>
      <c r="H570" s="74"/>
    </row>
    <row r="571" spans="1:9" s="76" customFormat="1" x14ac:dyDescent="0.2">
      <c r="A571" s="76">
        <v>566</v>
      </c>
      <c r="C571" s="76" t="s">
        <v>530</v>
      </c>
      <c r="E571" s="88"/>
      <c r="F571" s="74"/>
      <c r="H571" s="74"/>
      <c r="I571" s="163"/>
    </row>
    <row r="572" spans="1:9" s="76" customFormat="1" x14ac:dyDescent="0.2">
      <c r="A572" s="76">
        <v>567</v>
      </c>
      <c r="D572" s="76" t="s">
        <v>531</v>
      </c>
      <c r="E572" s="88" t="s">
        <v>211</v>
      </c>
      <c r="F572" s="74"/>
      <c r="H572" s="74" t="s">
        <v>532</v>
      </c>
      <c r="I572" s="116"/>
    </row>
    <row r="573" spans="1:9" s="76" customFormat="1" x14ac:dyDescent="0.2">
      <c r="A573" s="76">
        <v>568</v>
      </c>
      <c r="E573" s="88" t="s">
        <v>515</v>
      </c>
      <c r="F573" s="74"/>
      <c r="H573" s="74" t="s">
        <v>532</v>
      </c>
      <c r="I573" s="116"/>
    </row>
    <row r="574" spans="1:9" s="76" customFormat="1" x14ac:dyDescent="0.2">
      <c r="A574" s="76">
        <v>569</v>
      </c>
      <c r="D574" s="76" t="s">
        <v>533</v>
      </c>
      <c r="E574" s="88" t="s">
        <v>211</v>
      </c>
      <c r="F574" s="74"/>
      <c r="H574" s="74" t="s">
        <v>532</v>
      </c>
      <c r="I574" s="116"/>
    </row>
    <row r="575" spans="1:9" s="76" customFormat="1" x14ac:dyDescent="0.2">
      <c r="A575" s="76">
        <v>570</v>
      </c>
      <c r="E575" s="88" t="s">
        <v>515</v>
      </c>
      <c r="F575" s="74"/>
      <c r="H575" s="74" t="s">
        <v>532</v>
      </c>
      <c r="I575" s="116"/>
    </row>
    <row r="576" spans="1:9" s="76" customFormat="1" x14ac:dyDescent="0.2">
      <c r="A576" s="76">
        <v>571</v>
      </c>
      <c r="C576" s="76" t="s">
        <v>534</v>
      </c>
      <c r="E576" s="88"/>
      <c r="F576" s="74"/>
      <c r="H576" s="74"/>
      <c r="I576" s="75"/>
    </row>
    <row r="577" spans="1:9" s="76" customFormat="1" x14ac:dyDescent="0.2">
      <c r="A577" s="76">
        <v>572</v>
      </c>
      <c r="D577" s="76" t="s">
        <v>531</v>
      </c>
      <c r="E577" s="88" t="s">
        <v>211</v>
      </c>
      <c r="F577" s="74"/>
      <c r="H577" s="74" t="s">
        <v>28</v>
      </c>
      <c r="I577" s="116"/>
    </row>
    <row r="578" spans="1:9" s="76" customFormat="1" x14ac:dyDescent="0.2">
      <c r="A578" s="76">
        <v>573</v>
      </c>
      <c r="E578" s="88" t="s">
        <v>515</v>
      </c>
      <c r="F578" s="74"/>
      <c r="H578" s="74" t="s">
        <v>28</v>
      </c>
      <c r="I578" s="116"/>
    </row>
    <row r="579" spans="1:9" s="76" customFormat="1" x14ac:dyDescent="0.2">
      <c r="A579" s="76">
        <v>574</v>
      </c>
      <c r="D579" s="76" t="s">
        <v>533</v>
      </c>
      <c r="E579" s="88" t="s">
        <v>211</v>
      </c>
      <c r="F579" s="74"/>
      <c r="H579" s="74" t="s">
        <v>28</v>
      </c>
      <c r="I579" s="116"/>
    </row>
    <row r="580" spans="1:9" s="76" customFormat="1" x14ac:dyDescent="0.2">
      <c r="A580" s="76">
        <v>575</v>
      </c>
      <c r="E580" s="88" t="s">
        <v>515</v>
      </c>
      <c r="F580" s="74"/>
      <c r="H580" s="74" t="s">
        <v>28</v>
      </c>
      <c r="I580" s="116"/>
    </row>
    <row r="581" spans="1:9" s="76" customFormat="1" x14ac:dyDescent="0.2">
      <c r="A581" s="76">
        <v>576</v>
      </c>
      <c r="E581" s="88"/>
      <c r="F581" s="74"/>
      <c r="H581" s="74"/>
      <c r="I581" s="111"/>
    </row>
    <row r="582" spans="1:9" s="76" customFormat="1" ht="15.75" x14ac:dyDescent="0.25">
      <c r="A582" s="76">
        <v>577</v>
      </c>
      <c r="B582" s="117" t="s">
        <v>535</v>
      </c>
      <c r="E582" s="88"/>
      <c r="F582" s="74"/>
      <c r="H582" s="74"/>
      <c r="I582" s="111"/>
    </row>
    <row r="583" spans="1:9" s="76" customFormat="1" x14ac:dyDescent="0.2">
      <c r="A583" s="76">
        <v>578</v>
      </c>
      <c r="B583" s="76" t="s">
        <v>536</v>
      </c>
      <c r="E583" s="88"/>
      <c r="F583" s="74"/>
      <c r="G583" s="74" t="s">
        <v>211</v>
      </c>
      <c r="H583" s="74" t="s">
        <v>537</v>
      </c>
      <c r="I583" s="137"/>
    </row>
    <row r="584" spans="1:9" s="76" customFormat="1" x14ac:dyDescent="0.2">
      <c r="A584" s="76">
        <v>579</v>
      </c>
      <c r="B584" s="76" t="s">
        <v>536</v>
      </c>
      <c r="E584" s="88"/>
      <c r="F584" s="74"/>
      <c r="G584" s="80" t="s">
        <v>226</v>
      </c>
      <c r="H584" s="74" t="s">
        <v>537</v>
      </c>
      <c r="I584" s="137"/>
    </row>
    <row r="585" spans="1:9" s="76" customFormat="1" x14ac:dyDescent="0.2">
      <c r="A585" s="76">
        <v>580</v>
      </c>
      <c r="E585" s="88"/>
      <c r="F585" s="74"/>
      <c r="H585" s="74"/>
      <c r="I585" s="75"/>
    </row>
    <row r="586" spans="1:9" s="76" customFormat="1" ht="15.75" hidden="1" x14ac:dyDescent="0.25">
      <c r="A586" s="76">
        <v>581</v>
      </c>
      <c r="B586" s="117" t="s">
        <v>538</v>
      </c>
      <c r="E586" s="88"/>
      <c r="F586" s="74"/>
      <c r="H586" s="74"/>
      <c r="I586" s="75"/>
    </row>
    <row r="587" spans="1:9" s="76" customFormat="1" hidden="1" x14ac:dyDescent="0.2">
      <c r="A587" s="76">
        <v>582</v>
      </c>
      <c r="B587" s="135"/>
      <c r="C587" s="135" t="s">
        <v>539</v>
      </c>
      <c r="E587" s="88"/>
      <c r="F587" s="74"/>
      <c r="H587" s="74"/>
      <c r="I587" s="75"/>
    </row>
    <row r="588" spans="1:9" s="76" customFormat="1" hidden="1" x14ac:dyDescent="0.2">
      <c r="A588" s="76">
        <v>583</v>
      </c>
      <c r="B588" s="135"/>
      <c r="D588" s="76" t="s">
        <v>540</v>
      </c>
      <c r="E588" s="88" t="s">
        <v>211</v>
      </c>
      <c r="F588" s="74"/>
      <c r="H588" s="74" t="s">
        <v>541</v>
      </c>
      <c r="I588" s="110"/>
    </row>
    <row r="589" spans="1:9" s="76" customFormat="1" hidden="1" x14ac:dyDescent="0.2">
      <c r="A589" s="76">
        <v>584</v>
      </c>
      <c r="B589" s="135"/>
      <c r="D589" s="76" t="s">
        <v>542</v>
      </c>
      <c r="E589" s="88" t="s">
        <v>211</v>
      </c>
      <c r="F589" s="74"/>
      <c r="H589" s="74" t="s">
        <v>543</v>
      </c>
      <c r="I589" s="110"/>
    </row>
    <row r="590" spans="1:9" s="76" customFormat="1" hidden="1" x14ac:dyDescent="0.2">
      <c r="A590" s="76">
        <v>585</v>
      </c>
      <c r="B590" s="135"/>
      <c r="D590" s="76" t="s">
        <v>544</v>
      </c>
      <c r="E590" s="88" t="s">
        <v>211</v>
      </c>
      <c r="F590" s="74"/>
      <c r="H590" s="74" t="s">
        <v>545</v>
      </c>
      <c r="I590" s="110"/>
    </row>
    <row r="591" spans="1:9" s="76" customFormat="1" hidden="1" x14ac:dyDescent="0.2">
      <c r="A591" s="76">
        <v>586</v>
      </c>
      <c r="B591" s="135"/>
      <c r="C591" s="135" t="s">
        <v>546</v>
      </c>
      <c r="E591" s="88"/>
      <c r="F591" s="74"/>
      <c r="H591" s="74"/>
      <c r="I591" s="75"/>
    </row>
    <row r="592" spans="1:9" s="76" customFormat="1" hidden="1" x14ac:dyDescent="0.2">
      <c r="A592" s="76">
        <v>587</v>
      </c>
      <c r="B592" s="135"/>
      <c r="D592" s="76" t="s">
        <v>540</v>
      </c>
      <c r="E592" s="88" t="s">
        <v>515</v>
      </c>
      <c r="F592" s="74"/>
      <c r="H592" s="74" t="s">
        <v>541</v>
      </c>
      <c r="I592" s="110"/>
    </row>
    <row r="593" spans="1:9" s="76" customFormat="1" hidden="1" x14ac:dyDescent="0.2">
      <c r="A593" s="76">
        <v>588</v>
      </c>
      <c r="B593" s="135"/>
      <c r="D593" s="76" t="s">
        <v>542</v>
      </c>
      <c r="E593" s="88" t="s">
        <v>515</v>
      </c>
      <c r="F593" s="74"/>
      <c r="H593" s="74" t="s">
        <v>543</v>
      </c>
      <c r="I593" s="110"/>
    </row>
    <row r="594" spans="1:9" s="76" customFormat="1" hidden="1" x14ac:dyDescent="0.2">
      <c r="A594" s="76">
        <v>589</v>
      </c>
      <c r="B594" s="135"/>
      <c r="D594" s="76" t="s">
        <v>544</v>
      </c>
      <c r="E594" s="88" t="s">
        <v>515</v>
      </c>
      <c r="F594" s="74"/>
      <c r="H594" s="74" t="s">
        <v>545</v>
      </c>
      <c r="I594" s="110"/>
    </row>
    <row r="595" spans="1:9" s="76" customFormat="1" hidden="1" x14ac:dyDescent="0.2">
      <c r="A595" s="76">
        <v>590</v>
      </c>
      <c r="B595" s="135"/>
      <c r="E595" s="88"/>
      <c r="F595" s="74"/>
      <c r="H595" s="74"/>
      <c r="I595" s="75"/>
    </row>
    <row r="596" spans="1:9" s="76" customFormat="1" hidden="1" x14ac:dyDescent="0.2">
      <c r="A596" s="76">
        <v>591</v>
      </c>
      <c r="C596" s="135" t="s">
        <v>547</v>
      </c>
      <c r="E596" s="88" t="s">
        <v>211</v>
      </c>
      <c r="F596" s="74"/>
      <c r="H596" s="74" t="s">
        <v>548</v>
      </c>
      <c r="I596" s="110"/>
    </row>
    <row r="597" spans="1:9" s="76" customFormat="1" hidden="1" x14ac:dyDescent="0.2">
      <c r="A597" s="76">
        <v>592</v>
      </c>
      <c r="E597" s="88" t="s">
        <v>515</v>
      </c>
      <c r="F597" s="74"/>
      <c r="H597" s="74" t="s">
        <v>548</v>
      </c>
      <c r="I597" s="110"/>
    </row>
    <row r="598" spans="1:9" s="76" customFormat="1" hidden="1" x14ac:dyDescent="0.2">
      <c r="A598" s="76">
        <v>593</v>
      </c>
      <c r="E598" s="88"/>
      <c r="F598" s="74"/>
      <c r="H598" s="74"/>
      <c r="I598" s="111"/>
    </row>
    <row r="599" spans="1:9" s="76" customFormat="1" hidden="1" x14ac:dyDescent="0.2">
      <c r="A599" s="76">
        <v>594</v>
      </c>
      <c r="C599" s="135" t="s">
        <v>549</v>
      </c>
      <c r="E599" s="88"/>
      <c r="F599" s="74"/>
      <c r="I599" s="75"/>
    </row>
    <row r="600" spans="1:9" s="76" customFormat="1" hidden="1" x14ac:dyDescent="0.2">
      <c r="A600" s="76">
        <v>595</v>
      </c>
      <c r="D600" s="76" t="s">
        <v>550</v>
      </c>
      <c r="E600" s="88"/>
      <c r="F600" s="74"/>
      <c r="H600" s="74" t="s">
        <v>551</v>
      </c>
      <c r="I600" s="110"/>
    </row>
    <row r="601" spans="1:9" s="76" customFormat="1" hidden="1" x14ac:dyDescent="0.2">
      <c r="A601" s="76">
        <v>596</v>
      </c>
      <c r="D601" s="76" t="s">
        <v>552</v>
      </c>
      <c r="E601" s="88"/>
      <c r="F601" s="74"/>
      <c r="H601" s="74" t="s">
        <v>551</v>
      </c>
      <c r="I601" s="110"/>
    </row>
    <row r="602" spans="1:9" s="76" customFormat="1" hidden="1" x14ac:dyDescent="0.2">
      <c r="A602" s="76">
        <v>597</v>
      </c>
      <c r="D602" s="76" t="s">
        <v>553</v>
      </c>
      <c r="E602" s="88"/>
      <c r="F602" s="74"/>
      <c r="H602" s="74" t="s">
        <v>551</v>
      </c>
      <c r="I602" s="110"/>
    </row>
    <row r="603" spans="1:9" s="76" customFormat="1" hidden="1" x14ac:dyDescent="0.2">
      <c r="A603" s="76">
        <v>598</v>
      </c>
      <c r="E603" s="88"/>
      <c r="F603" s="74"/>
      <c r="H603" s="74"/>
      <c r="I603" s="111"/>
    </row>
    <row r="604" spans="1:9" s="76" customFormat="1" ht="15.75" hidden="1" x14ac:dyDescent="0.25">
      <c r="A604" s="76">
        <v>599</v>
      </c>
      <c r="B604" s="117" t="s">
        <v>554</v>
      </c>
      <c r="E604" s="88"/>
      <c r="F604" s="74"/>
      <c r="H604" s="74" t="s">
        <v>169</v>
      </c>
      <c r="I604" s="110"/>
    </row>
    <row r="605" spans="1:9" s="76" customFormat="1" hidden="1" x14ac:dyDescent="0.2">
      <c r="A605" s="76">
        <v>600</v>
      </c>
      <c r="C605" s="76" t="s">
        <v>555</v>
      </c>
      <c r="E605" s="88"/>
      <c r="F605" s="74"/>
      <c r="H605" s="74" t="s">
        <v>14</v>
      </c>
      <c r="I605" s="110"/>
    </row>
    <row r="606" spans="1:9" s="76" customFormat="1" hidden="1" x14ac:dyDescent="0.2">
      <c r="A606" s="76">
        <v>601</v>
      </c>
      <c r="E606" s="88"/>
      <c r="F606" s="74"/>
      <c r="H606" s="74"/>
      <c r="I606" s="111"/>
    </row>
    <row r="607" spans="1:9" s="76" customFormat="1" ht="15.75" hidden="1" x14ac:dyDescent="0.25">
      <c r="A607" s="76">
        <v>602</v>
      </c>
      <c r="B607" s="117" t="s">
        <v>556</v>
      </c>
      <c r="E607" s="88"/>
      <c r="F607" s="74"/>
      <c r="H607" s="74" t="s">
        <v>169</v>
      </c>
      <c r="I607" s="110"/>
    </row>
    <row r="608" spans="1:9" s="76" customFormat="1" hidden="1" x14ac:dyDescent="0.2">
      <c r="A608" s="76">
        <v>603</v>
      </c>
      <c r="C608" s="76" t="s">
        <v>557</v>
      </c>
      <c r="E608" s="88"/>
      <c r="F608" s="74"/>
      <c r="H608" s="74" t="s">
        <v>82</v>
      </c>
      <c r="I608" s="110"/>
    </row>
    <row r="609" spans="1:9" s="76" customFormat="1" hidden="1" x14ac:dyDescent="0.2">
      <c r="A609" s="76">
        <v>604</v>
      </c>
      <c r="D609" s="76" t="s">
        <v>558</v>
      </c>
      <c r="E609" s="88"/>
      <c r="F609" s="74"/>
      <c r="H609" s="74" t="s">
        <v>14</v>
      </c>
      <c r="I609" s="110"/>
    </row>
    <row r="610" spans="1:9" s="76" customFormat="1" hidden="1" x14ac:dyDescent="0.2">
      <c r="A610" s="76">
        <v>605</v>
      </c>
      <c r="E610" s="88"/>
      <c r="F610" s="74"/>
      <c r="H610" s="74"/>
      <c r="I610" s="75"/>
    </row>
    <row r="611" spans="1:9" ht="15.75" hidden="1" x14ac:dyDescent="0.25">
      <c r="A611" s="76">
        <v>606</v>
      </c>
      <c r="B611" s="117" t="s">
        <v>559</v>
      </c>
      <c r="G611" s="71"/>
      <c r="H611" s="74"/>
    </row>
    <row r="612" spans="1:9" hidden="1" x14ac:dyDescent="0.2">
      <c r="A612" s="76">
        <v>607</v>
      </c>
      <c r="B612" s="71" t="s">
        <v>560</v>
      </c>
      <c r="G612" s="71"/>
      <c r="H612" s="74"/>
    </row>
    <row r="613" spans="1:9" hidden="1" x14ac:dyDescent="0.2">
      <c r="A613" s="76">
        <v>608</v>
      </c>
      <c r="B613" s="76"/>
      <c r="C613" s="122" t="s">
        <v>187</v>
      </c>
      <c r="D613" s="76" t="s">
        <v>561</v>
      </c>
      <c r="E613" s="88" t="s">
        <v>211</v>
      </c>
      <c r="F613" s="74"/>
      <c r="G613" s="71"/>
      <c r="H613" s="74" t="s">
        <v>562</v>
      </c>
      <c r="I613" s="110"/>
    </row>
    <row r="614" spans="1:9" hidden="1" x14ac:dyDescent="0.2">
      <c r="A614" s="76">
        <v>609</v>
      </c>
      <c r="E614" s="88" t="s">
        <v>515</v>
      </c>
      <c r="F614" s="74"/>
      <c r="G614" s="71"/>
      <c r="H614" s="74" t="s">
        <v>562</v>
      </c>
      <c r="I614" s="110"/>
    </row>
    <row r="615" spans="1:9" hidden="1" x14ac:dyDescent="0.2">
      <c r="A615" s="76">
        <v>610</v>
      </c>
      <c r="C615" s="122" t="s">
        <v>187</v>
      </c>
      <c r="D615" s="76" t="s">
        <v>563</v>
      </c>
      <c r="E615" s="88" t="s">
        <v>211</v>
      </c>
      <c r="F615" s="74"/>
      <c r="G615" s="71"/>
      <c r="H615" s="74" t="s">
        <v>562</v>
      </c>
      <c r="I615" s="110"/>
    </row>
    <row r="616" spans="1:9" hidden="1" x14ac:dyDescent="0.2">
      <c r="A616" s="76">
        <v>611</v>
      </c>
      <c r="E616" s="88" t="s">
        <v>515</v>
      </c>
      <c r="F616" s="74"/>
      <c r="G616" s="71"/>
      <c r="H616" s="74" t="s">
        <v>562</v>
      </c>
      <c r="I616" s="110"/>
    </row>
    <row r="617" spans="1:9" s="76" customFormat="1" hidden="1" x14ac:dyDescent="0.2">
      <c r="A617" s="76">
        <v>612</v>
      </c>
      <c r="B617" s="71" t="s">
        <v>564</v>
      </c>
      <c r="E617" s="88"/>
      <c r="F617" s="74"/>
      <c r="H617" s="74"/>
      <c r="I617" s="75"/>
    </row>
    <row r="618" spans="1:9" s="76" customFormat="1" hidden="1" x14ac:dyDescent="0.2">
      <c r="A618" s="76">
        <v>613</v>
      </c>
      <c r="C618" s="122" t="s">
        <v>187</v>
      </c>
      <c r="D618" s="76" t="s">
        <v>565</v>
      </c>
      <c r="E618" s="88" t="s">
        <v>211</v>
      </c>
      <c r="F618" s="74"/>
      <c r="H618" s="74" t="s">
        <v>562</v>
      </c>
      <c r="I618" s="110"/>
    </row>
    <row r="619" spans="1:9" s="76" customFormat="1" hidden="1" x14ac:dyDescent="0.2">
      <c r="A619" s="76">
        <v>614</v>
      </c>
      <c r="E619" s="88" t="s">
        <v>515</v>
      </c>
      <c r="F619" s="74"/>
      <c r="H619" s="74" t="s">
        <v>562</v>
      </c>
      <c r="I619" s="110"/>
    </row>
    <row r="620" spans="1:9" s="76" customFormat="1" hidden="1" x14ac:dyDescent="0.2">
      <c r="A620" s="76">
        <v>615</v>
      </c>
      <c r="C620" s="122" t="s">
        <v>187</v>
      </c>
      <c r="D620" s="76" t="s">
        <v>566</v>
      </c>
      <c r="E620" s="88" t="s">
        <v>211</v>
      </c>
      <c r="F620" s="74"/>
      <c r="H620" s="74" t="s">
        <v>562</v>
      </c>
      <c r="I620" s="110"/>
    </row>
    <row r="621" spans="1:9" s="76" customFormat="1" hidden="1" x14ac:dyDescent="0.2">
      <c r="A621" s="76">
        <v>616</v>
      </c>
      <c r="E621" s="88" t="s">
        <v>515</v>
      </c>
      <c r="F621" s="74"/>
      <c r="H621" s="74" t="s">
        <v>562</v>
      </c>
      <c r="I621" s="110"/>
    </row>
    <row r="622" spans="1:9" s="76" customFormat="1" hidden="1" x14ac:dyDescent="0.2">
      <c r="A622" s="76">
        <v>617</v>
      </c>
      <c r="C622" s="122" t="s">
        <v>187</v>
      </c>
      <c r="D622" s="76" t="s">
        <v>567</v>
      </c>
      <c r="E622" s="88" t="s">
        <v>211</v>
      </c>
      <c r="F622" s="74"/>
      <c r="H622" s="74" t="s">
        <v>562</v>
      </c>
      <c r="I622" s="110"/>
    </row>
    <row r="623" spans="1:9" s="76" customFormat="1" hidden="1" x14ac:dyDescent="0.2">
      <c r="A623" s="76">
        <v>618</v>
      </c>
      <c r="E623" s="88" t="s">
        <v>515</v>
      </c>
      <c r="F623" s="74"/>
      <c r="H623" s="74" t="s">
        <v>562</v>
      </c>
      <c r="I623" s="110"/>
    </row>
    <row r="624" spans="1:9" s="76" customFormat="1" hidden="1" x14ac:dyDescent="0.2">
      <c r="A624" s="76">
        <v>619</v>
      </c>
      <c r="B624" s="122" t="s">
        <v>187</v>
      </c>
      <c r="C624" s="76" t="s">
        <v>568</v>
      </c>
      <c r="E624" s="88"/>
      <c r="F624" s="74"/>
      <c r="H624" s="74"/>
      <c r="I624" s="75"/>
    </row>
    <row r="625" spans="1:9" s="76" customFormat="1" hidden="1" x14ac:dyDescent="0.2">
      <c r="A625" s="76">
        <v>620</v>
      </c>
      <c r="B625" s="122"/>
      <c r="C625" s="122" t="s">
        <v>187</v>
      </c>
      <c r="D625" s="76" t="s">
        <v>569</v>
      </c>
      <c r="E625" s="88"/>
      <c r="F625" s="74"/>
      <c r="H625" s="74" t="s">
        <v>570</v>
      </c>
      <c r="I625" s="110"/>
    </row>
    <row r="626" spans="1:9" s="76" customFormat="1" hidden="1" x14ac:dyDescent="0.2">
      <c r="A626" s="76">
        <v>621</v>
      </c>
      <c r="B626" s="122"/>
      <c r="C626" s="122" t="s">
        <v>187</v>
      </c>
      <c r="D626" s="76" t="s">
        <v>571</v>
      </c>
      <c r="E626" s="88"/>
      <c r="F626" s="74"/>
      <c r="H626" s="74" t="s">
        <v>570</v>
      </c>
      <c r="I626" s="110"/>
    </row>
    <row r="627" spans="1:9" s="76" customFormat="1" hidden="1" x14ac:dyDescent="0.2">
      <c r="A627" s="76">
        <v>622</v>
      </c>
      <c r="B627" s="122"/>
      <c r="C627" s="122" t="s">
        <v>187</v>
      </c>
      <c r="D627" s="76" t="s">
        <v>572</v>
      </c>
      <c r="E627" s="88"/>
      <c r="F627" s="74"/>
      <c r="H627" s="74" t="s">
        <v>570</v>
      </c>
      <c r="I627" s="110"/>
    </row>
    <row r="628" spans="1:9" s="76" customFormat="1" hidden="1" x14ac:dyDescent="0.2">
      <c r="A628" s="76">
        <v>623</v>
      </c>
      <c r="B628" s="122"/>
      <c r="C628" s="122"/>
      <c r="E628" s="79"/>
      <c r="F628" s="80"/>
      <c r="G628" s="80"/>
      <c r="H628" s="80"/>
      <c r="I628" s="71"/>
    </row>
    <row r="629" spans="1:9" s="76" customFormat="1" hidden="1" x14ac:dyDescent="0.2">
      <c r="A629" s="76">
        <v>624</v>
      </c>
      <c r="B629" s="122" t="s">
        <v>187</v>
      </c>
      <c r="C629" s="76" t="s">
        <v>573</v>
      </c>
      <c r="E629" s="88"/>
      <c r="I629" s="71"/>
    </row>
    <row r="630" spans="1:9" s="76" customFormat="1" hidden="1" x14ac:dyDescent="0.2">
      <c r="A630" s="76">
        <v>625</v>
      </c>
      <c r="C630" s="122" t="s">
        <v>187</v>
      </c>
      <c r="D630" s="76" t="s">
        <v>574</v>
      </c>
      <c r="E630" s="88" t="s">
        <v>211</v>
      </c>
      <c r="F630" s="74"/>
      <c r="H630" s="74" t="s">
        <v>28</v>
      </c>
      <c r="I630" s="110"/>
    </row>
    <row r="631" spans="1:9" s="76" customFormat="1" hidden="1" x14ac:dyDescent="0.2">
      <c r="A631" s="76">
        <v>626</v>
      </c>
      <c r="E631" s="88" t="s">
        <v>515</v>
      </c>
      <c r="F631" s="74"/>
      <c r="H631" s="74" t="s">
        <v>28</v>
      </c>
      <c r="I631" s="110"/>
    </row>
    <row r="632" spans="1:9" s="76" customFormat="1" hidden="1" x14ac:dyDescent="0.2">
      <c r="A632" s="76">
        <v>627</v>
      </c>
      <c r="C632" s="122" t="s">
        <v>187</v>
      </c>
      <c r="D632" s="76" t="s">
        <v>575</v>
      </c>
      <c r="E632" s="88" t="s">
        <v>211</v>
      </c>
      <c r="F632" s="74"/>
      <c r="H632" s="74" t="s">
        <v>28</v>
      </c>
      <c r="I632" s="110"/>
    </row>
    <row r="633" spans="1:9" s="76" customFormat="1" hidden="1" x14ac:dyDescent="0.2">
      <c r="A633" s="76">
        <v>628</v>
      </c>
      <c r="E633" s="88" t="s">
        <v>515</v>
      </c>
      <c r="F633" s="74"/>
      <c r="H633" s="74" t="s">
        <v>28</v>
      </c>
      <c r="I633" s="110"/>
    </row>
    <row r="634" spans="1:9" s="76" customFormat="1" hidden="1" x14ac:dyDescent="0.2">
      <c r="A634" s="76">
        <v>629</v>
      </c>
      <c r="C634" s="122" t="s">
        <v>187</v>
      </c>
      <c r="D634" s="76" t="s">
        <v>576</v>
      </c>
      <c r="E634" s="88" t="s">
        <v>211</v>
      </c>
      <c r="F634" s="74"/>
      <c r="H634" s="74" t="s">
        <v>28</v>
      </c>
      <c r="I634" s="110"/>
    </row>
    <row r="635" spans="1:9" s="76" customFormat="1" hidden="1" x14ac:dyDescent="0.2">
      <c r="A635" s="76">
        <v>630</v>
      </c>
      <c r="E635" s="88" t="s">
        <v>515</v>
      </c>
      <c r="F635" s="74"/>
      <c r="H635" s="74" t="s">
        <v>28</v>
      </c>
      <c r="I635" s="110"/>
    </row>
    <row r="636" spans="1:9" s="76" customFormat="1" x14ac:dyDescent="0.2">
      <c r="B636" s="122"/>
      <c r="E636" s="88"/>
      <c r="F636" s="74"/>
      <c r="H636" s="74"/>
      <c r="I636" s="75"/>
    </row>
  </sheetData>
  <sheetProtection password="C2E6" sheet="1" objects="1" scenarios="1" selectLockedCells="1"/>
  <dataValidations count="13">
    <dataValidation allowBlank="1" showInputMessage="1" showErrorMessage="1" sqref="I9:I11 I609:I612 I20:I27 I33:I34 I29 I13:I17 I605:I606 I506:I603 I438:I452 I486:I487 I494:I499 I299:I308 I469:I481 I462:I467 I454:I460 I501:I502 I283:I297 I223:I254 I260:I280 I372:I436 I311:I370 I490:I491"/>
    <dataValidation type="date" allowBlank="1" showInputMessage="1" showErrorMessage="1" sqref="I27 I30">
      <formula1>36526</formula1>
      <formula2>44196</formula2>
    </dataValidation>
    <dataValidation type="whole" allowBlank="1" showInputMessage="1" showErrorMessage="1" sqref="I33:I34 I26 I28:I29 I24 I20">
      <formula1>0</formula1>
      <formula2>99999</formula2>
    </dataValidation>
    <dataValidation type="whole" allowBlank="1" showInputMessage="1" showErrorMessage="1" prompt="0 = Nein_x000a_1 = Vollaussiedlung_x000a_2 = Teilaussiedlung_x000a_3 = Betriebszeigaussiedlung" sqref="I32">
      <formula1>0</formula1>
      <formula2>3</formula2>
    </dataValidation>
    <dataValidation type="whole" allowBlank="1" showInputMessage="1" showErrorMessage="1" prompt="0 = Nein_x000a_1 = Vollaussiedlung_x000a_2 = Teilaussiedlung_x000a_3 = Betriebszweigaussiedlung" sqref="I32">
      <formula1>0</formula1>
      <formula2>3</formula2>
    </dataValidation>
    <dataValidation type="whole" allowBlank="1" showInputMessage="1" showErrorMessage="1" promptTitle="Ausfüllhinweis:" prompt="Nur bei baulichen Investitionen (bezieht sich auf den Standort der geförderten baulichen Investition)_x000a_1 = Ja_x000a_0 = Nein" sqref="I37:I40">
      <formula1>0</formula1>
      <formula2>1</formula2>
    </dataValidation>
    <dataValidation type="whole" allowBlank="1" showInputMessage="1" showErrorMessage="1" promptTitle="Ausfüllhinweis:" prompt="0 = Nein_x000a_1 = teilweiser Zusammenschluss_x000a_2 = vollständiger Zusammenschluss" sqref="I18">
      <formula1>0</formula1>
      <formula2>2</formula2>
    </dataValidation>
    <dataValidation type="whole" allowBlank="1" showInputMessage="1" showErrorMessage="1" promptTitle="Ausfüllhinweis:" sqref="I18">
      <formula1>0</formula1>
      <formula2>2</formula2>
    </dataValidation>
    <dataValidation type="whole" allowBlank="1" showInputMessage="1" showErrorMessage="1" promptTitle="Ausfüllhinweis:" prompt="Angaben hierzu nur bei baulichen Investitionen erforderlich._x000a_0 = Nein_x000a_1 = Ja_x000a_" sqref="I604">
      <formula1>0</formula1>
      <formula2>1</formula2>
    </dataValidation>
    <dataValidation type="whole" allowBlank="1" showInputMessage="1" showErrorMessage="1" promptTitle="Ausfüllhinweis:" prompt="0 = Nein_x000a_1 = Ja" sqref="I607">
      <formula1>0</formula1>
      <formula2>1</formula2>
    </dataValidation>
    <dataValidation type="whole" allowBlank="1" showInputMessage="1" showErrorMessage="1" promptTitle="Ausfüllhinweis:" prompt="Zudordnung zu einer der folgenden Kategorien:_x000a_1 = ausgleichsmaßnahmen_x000a_2 = Ersatzmaßnahmen_x000a_3 = Ersatzgeld/Ausgleichsabgabe_x000a_4 = Sonstiges" sqref="I608">
      <formula1>1</formula1>
      <formula2>4</formula2>
    </dataValidation>
    <dataValidation allowBlank="1" showInputMessage="1" showErrorMessage="1" promptTitle="Ausfüllhinweis:" prompt="Angaben hierzu sind nur dann erforderlich, wenn Investitionen zur Verbesserung der Produkt- und Prozessqualität getätigt werden. Angaben in Prozent des gesamtbetrieblichen Umsatzes." sqref="I613:I635"/>
    <dataValidation type="whole" allowBlank="1" showInputMessage="1" showErrorMessage="1" promptTitle="Ausfüllhinweis:" prompt="Bewertung der Ziele anhand einer Skala von &quot;0 = kein Ziel&quot; bis &quot;5 = Hauptziel&quot;" sqref="I66:I73">
      <formula1>0</formula1>
      <formula2>5</formula2>
    </dataValidation>
  </dataValidations>
  <pageMargins left="0.7" right="0.7" top="0.78740157499999996" bottom="0.78740157499999996" header="0.3" footer="0.3"/>
  <pageSetup paperSize="9" scale="83" fitToHeight="0" orientation="portrait" r:id="rId1"/>
  <ignoredErrors>
    <ignoredError sqref="I495" unlocked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FFFF00"/>
    <pageSetUpPr fitToPage="1"/>
  </sheetPr>
  <dimension ref="A1:D83"/>
  <sheetViews>
    <sheetView showZeros="0" workbookViewId="0">
      <pane ySplit="1" topLeftCell="A20" activePane="bottomLeft" state="frozen"/>
      <selection pane="bottomLeft" activeCell="B42" sqref="B42"/>
    </sheetView>
  </sheetViews>
  <sheetFormatPr baseColWidth="10" defaultColWidth="11.42578125" defaultRowHeight="15" x14ac:dyDescent="0.25"/>
  <cols>
    <col min="1" max="1" width="24.5703125" style="1" customWidth="1"/>
    <col min="2" max="2" width="71" style="1" customWidth="1"/>
    <col min="3" max="3" width="15.85546875" style="1" customWidth="1"/>
    <col min="4" max="4" width="24.85546875" style="1" hidden="1" customWidth="1"/>
    <col min="5" max="5" width="11.42578125" style="1" customWidth="1"/>
    <col min="6" max="16384" width="11.42578125" style="1"/>
  </cols>
  <sheetData>
    <row r="1" spans="1:4" s="191" customFormat="1" x14ac:dyDescent="0.25">
      <c r="A1" s="191" t="s">
        <v>592</v>
      </c>
      <c r="B1" s="191" t="s">
        <v>583</v>
      </c>
      <c r="C1"/>
    </row>
    <row r="2" spans="1:4" x14ac:dyDescent="0.25">
      <c r="A2" s="191"/>
      <c r="B2" s="191"/>
      <c r="C2"/>
      <c r="D2" s="203" t="s">
        <v>601</v>
      </c>
    </row>
    <row r="3" spans="1:4" x14ac:dyDescent="0.25">
      <c r="A3" s="448" t="s">
        <v>721</v>
      </c>
      <c r="B3" s="448" t="s">
        <v>703</v>
      </c>
      <c r="C3"/>
      <c r="D3" s="204" t="s">
        <v>766</v>
      </c>
    </row>
    <row r="4" spans="1:4" x14ac:dyDescent="0.25">
      <c r="A4" s="448" t="s">
        <v>722</v>
      </c>
      <c r="B4" s="448" t="s">
        <v>704</v>
      </c>
      <c r="C4"/>
      <c r="D4" s="204" t="s">
        <v>600</v>
      </c>
    </row>
    <row r="5" spans="1:4" x14ac:dyDescent="0.25">
      <c r="A5" s="448" t="s">
        <v>737</v>
      </c>
      <c r="B5" s="448" t="s">
        <v>705</v>
      </c>
      <c r="C5" s="227"/>
      <c r="D5" s="204" t="s">
        <v>599</v>
      </c>
    </row>
    <row r="6" spans="1:4" x14ac:dyDescent="0.25">
      <c r="A6" s="448" t="s">
        <v>723</v>
      </c>
      <c r="B6" s="448" t="s">
        <v>706</v>
      </c>
      <c r="C6"/>
      <c r="D6" s="205"/>
    </row>
    <row r="7" spans="1:4" x14ac:dyDescent="0.25">
      <c r="A7" s="448" t="s">
        <v>724</v>
      </c>
      <c r="B7" s="448" t="s">
        <v>707</v>
      </c>
      <c r="C7"/>
    </row>
    <row r="8" spans="1:4" x14ac:dyDescent="0.25">
      <c r="A8" s="448" t="s">
        <v>725</v>
      </c>
      <c r="B8" s="448" t="s">
        <v>708</v>
      </c>
      <c r="C8"/>
      <c r="D8" s="203" t="s">
        <v>601</v>
      </c>
    </row>
    <row r="9" spans="1:4" x14ac:dyDescent="0.25">
      <c r="A9" s="448" t="s">
        <v>726</v>
      </c>
      <c r="B9" s="448" t="s">
        <v>709</v>
      </c>
      <c r="C9"/>
      <c r="D9" s="204" t="s">
        <v>766</v>
      </c>
    </row>
    <row r="10" spans="1:4" x14ac:dyDescent="0.25">
      <c r="A10" s="448" t="s">
        <v>727</v>
      </c>
      <c r="B10" s="448" t="s">
        <v>710</v>
      </c>
      <c r="C10"/>
      <c r="D10" s="205"/>
    </row>
    <row r="11" spans="1:4" x14ac:dyDescent="0.25">
      <c r="A11" s="448" t="s">
        <v>728</v>
      </c>
      <c r="B11" s="448" t="s">
        <v>711</v>
      </c>
      <c r="C11"/>
    </row>
    <row r="12" spans="1:4" x14ac:dyDescent="0.25">
      <c r="A12" s="448" t="s">
        <v>729</v>
      </c>
      <c r="B12" s="448" t="s">
        <v>712</v>
      </c>
      <c r="C12"/>
    </row>
    <row r="13" spans="1:4" x14ac:dyDescent="0.25">
      <c r="A13" s="448" t="s">
        <v>730</v>
      </c>
      <c r="B13" s="448" t="s">
        <v>713</v>
      </c>
      <c r="C13"/>
      <c r="D13" s="203" t="s">
        <v>601</v>
      </c>
    </row>
    <row r="14" spans="1:4" x14ac:dyDescent="0.25">
      <c r="A14" s="448" t="s">
        <v>731</v>
      </c>
      <c r="B14" s="448" t="s">
        <v>714</v>
      </c>
      <c r="C14"/>
      <c r="D14" s="204" t="s">
        <v>766</v>
      </c>
    </row>
    <row r="15" spans="1:4" x14ac:dyDescent="0.25">
      <c r="A15" s="448" t="s">
        <v>738</v>
      </c>
      <c r="B15" s="448" t="s">
        <v>715</v>
      </c>
      <c r="C15"/>
      <c r="D15" s="204" t="s">
        <v>600</v>
      </c>
    </row>
    <row r="16" spans="1:4" x14ac:dyDescent="0.25">
      <c r="A16" s="448" t="s">
        <v>732</v>
      </c>
      <c r="B16" s="448" t="s">
        <v>716</v>
      </c>
      <c r="C16"/>
      <c r="D16" s="204" t="s">
        <v>599</v>
      </c>
    </row>
    <row r="17" spans="1:4" x14ac:dyDescent="0.25">
      <c r="A17" s="448" t="s">
        <v>739</v>
      </c>
      <c r="B17" s="448" t="s">
        <v>584</v>
      </c>
      <c r="C17"/>
      <c r="D17" s="204" t="s">
        <v>627</v>
      </c>
    </row>
    <row r="18" spans="1:4" x14ac:dyDescent="0.25">
      <c r="A18" s="448" t="s">
        <v>740</v>
      </c>
      <c r="B18" s="448" t="s">
        <v>702</v>
      </c>
      <c r="C18"/>
      <c r="D18" s="205"/>
    </row>
    <row r="19" spans="1:4" x14ac:dyDescent="0.25">
      <c r="A19" s="448" t="s">
        <v>733</v>
      </c>
      <c r="B19" s="448" t="s">
        <v>717</v>
      </c>
      <c r="C19"/>
    </row>
    <row r="20" spans="1:4" x14ac:dyDescent="0.25">
      <c r="A20" s="448" t="s">
        <v>734</v>
      </c>
      <c r="B20" s="448" t="s">
        <v>718</v>
      </c>
      <c r="C20"/>
    </row>
    <row r="21" spans="1:4" x14ac:dyDescent="0.25">
      <c r="A21" s="448" t="s">
        <v>735</v>
      </c>
      <c r="B21" s="448" t="s">
        <v>719</v>
      </c>
      <c r="C21"/>
      <c r="D21" s="203" t="str">
        <f>IF(Fördergrunddaten!D7&gt;0,Fördergrunddaten!D7," ")</f>
        <v>SOMI_A</v>
      </c>
    </row>
    <row r="22" spans="1:4" x14ac:dyDescent="0.25">
      <c r="A22" s="448" t="s">
        <v>736</v>
      </c>
      <c r="B22" s="448" t="s">
        <v>720</v>
      </c>
      <c r="C22"/>
      <c r="D22" s="204" t="str">
        <f>IF(Fördergrunddaten!D8&gt;0,Fördergrunddaten!D8," ")</f>
        <v xml:space="preserve"> </v>
      </c>
    </row>
    <row r="23" spans="1:4" x14ac:dyDescent="0.25">
      <c r="A23" s="446"/>
      <c r="B23" s="446"/>
      <c r="C23" s="227"/>
      <c r="D23" s="204" t="str">
        <f>IF(Fördergrunddaten!D9&gt;0,Fördergrunddaten!D9," ")</f>
        <v xml:space="preserve"> </v>
      </c>
    </row>
    <row r="24" spans="1:4" x14ac:dyDescent="0.25">
      <c r="A24" s="449" t="s">
        <v>762</v>
      </c>
      <c r="B24" s="449" t="s">
        <v>761</v>
      </c>
      <c r="C24" s="227"/>
      <c r="D24" s="204" t="str">
        <f>IF(Fördergrunddaten!D10&gt;0,Fördergrunddaten!D10," ")</f>
        <v xml:space="preserve"> </v>
      </c>
    </row>
    <row r="25" spans="1:4" x14ac:dyDescent="0.25">
      <c r="A25" s="449" t="s">
        <v>763</v>
      </c>
      <c r="B25" s="449" t="s">
        <v>764</v>
      </c>
      <c r="C25" s="227"/>
      <c r="D25" s="204" t="str">
        <f>IF(Fördergrunddaten!D11&gt;0,Fördergrunddaten!D11," ")</f>
        <v xml:space="preserve"> </v>
      </c>
    </row>
    <row r="26" spans="1:4" x14ac:dyDescent="0.25">
      <c r="A26" s="446"/>
      <c r="B26" s="446"/>
      <c r="C26" s="227"/>
      <c r="D26" s="204" t="str">
        <f>IF(Fördergrunddaten!G7&gt;0,Fördergrunddaten!G7," ")</f>
        <v>MIKS</v>
      </c>
    </row>
    <row r="27" spans="1:4" x14ac:dyDescent="0.25">
      <c r="A27" s="452" t="s">
        <v>585</v>
      </c>
      <c r="B27" s="452" t="s">
        <v>586</v>
      </c>
      <c r="C27"/>
      <c r="D27" s="204" t="str">
        <f>IF(Fördergrunddaten!G8&gt;0,Fördergrunddaten!G8," ")</f>
        <v>ERZL</v>
      </c>
    </row>
    <row r="28" spans="1:4" x14ac:dyDescent="0.25">
      <c r="A28" s="447"/>
      <c r="B28" s="447"/>
      <c r="C28"/>
      <c r="D28" s="204"/>
    </row>
    <row r="29" spans="1:4" x14ac:dyDescent="0.25">
      <c r="A29" s="450" t="s">
        <v>754</v>
      </c>
      <c r="B29" s="451" t="s">
        <v>742</v>
      </c>
      <c r="C29"/>
      <c r="D29" s="204" t="str">
        <f>IF(Fördergrunddaten!G9&gt;0,Fördergrunddaten!G9," ")</f>
        <v xml:space="preserve"> </v>
      </c>
    </row>
    <row r="30" spans="1:4" x14ac:dyDescent="0.25">
      <c r="A30" s="450" t="s">
        <v>755</v>
      </c>
      <c r="B30" s="450" t="s">
        <v>747</v>
      </c>
      <c r="C30"/>
      <c r="D30" s="204" t="str">
        <f>IF(Fördergrunddaten!G10&gt;0,Fördergrunddaten!G10," ")</f>
        <v xml:space="preserve"> </v>
      </c>
    </row>
    <row r="31" spans="1:4" x14ac:dyDescent="0.25">
      <c r="A31" s="450" t="s">
        <v>755</v>
      </c>
      <c r="B31" s="451" t="s">
        <v>743</v>
      </c>
      <c r="C31"/>
      <c r="D31" s="204" t="str">
        <f>IF(Fördergrunddaten!G11&gt;0,Fördergrunddaten!G11," ")</f>
        <v xml:space="preserve"> </v>
      </c>
    </row>
    <row r="32" spans="1:4" x14ac:dyDescent="0.25">
      <c r="A32" s="450" t="s">
        <v>755</v>
      </c>
      <c r="B32" s="450" t="s">
        <v>748</v>
      </c>
      <c r="C32"/>
      <c r="D32" s="204" t="str">
        <f>IF(Fördergrunddaten!H7&gt;0,Fördergrunddaten!H7," ")</f>
        <v xml:space="preserve"> </v>
      </c>
    </row>
    <row r="33" spans="1:4" x14ac:dyDescent="0.25">
      <c r="A33" s="450" t="s">
        <v>755</v>
      </c>
      <c r="B33" s="450" t="s">
        <v>749</v>
      </c>
      <c r="C33"/>
      <c r="D33" s="204" t="str">
        <f>IF(Fördergrunddaten!H8&gt;0,Fördergrunddaten!H8," ")</f>
        <v xml:space="preserve"> </v>
      </c>
    </row>
    <row r="34" spans="1:4" x14ac:dyDescent="0.25">
      <c r="A34" s="450" t="s">
        <v>756</v>
      </c>
      <c r="B34" s="451" t="s">
        <v>741</v>
      </c>
      <c r="C34"/>
      <c r="D34" s="204" t="str">
        <f>IF(Fördergrunddaten!H9&gt;0,Fördergrunddaten!H9," ")</f>
        <v xml:space="preserve"> </v>
      </c>
    </row>
    <row r="35" spans="1:4" x14ac:dyDescent="0.25">
      <c r="A35" s="450" t="s">
        <v>757</v>
      </c>
      <c r="B35" s="450" t="s">
        <v>750</v>
      </c>
      <c r="C35"/>
      <c r="D35" s="204" t="str">
        <f>IF(Fördergrunddaten!H10&gt;0,Fördergrunddaten!H10," ")</f>
        <v xml:space="preserve"> </v>
      </c>
    </row>
    <row r="36" spans="1:4" x14ac:dyDescent="0.25">
      <c r="A36" s="450" t="s">
        <v>758</v>
      </c>
      <c r="B36" s="450" t="s">
        <v>751</v>
      </c>
      <c r="C36"/>
      <c r="D36" s="205" t="str">
        <f>IF(Fördergrunddaten!H11&gt;0,Fördergrunddaten!H11," ")</f>
        <v xml:space="preserve"> </v>
      </c>
    </row>
    <row r="37" spans="1:4" x14ac:dyDescent="0.25">
      <c r="A37" s="450" t="s">
        <v>758</v>
      </c>
      <c r="B37" s="450" t="s">
        <v>752</v>
      </c>
      <c r="C37"/>
    </row>
    <row r="38" spans="1:4" x14ac:dyDescent="0.25">
      <c r="A38" s="450" t="s">
        <v>758</v>
      </c>
      <c r="B38" s="451" t="s">
        <v>744</v>
      </c>
      <c r="C38"/>
    </row>
    <row r="39" spans="1:4" x14ac:dyDescent="0.25">
      <c r="A39" s="450" t="s">
        <v>758</v>
      </c>
      <c r="B39" s="450" t="s">
        <v>753</v>
      </c>
      <c r="C39"/>
      <c r="D39" s="203" t="str">
        <f>A27</f>
        <v>NFF</v>
      </c>
    </row>
    <row r="40" spans="1:4" x14ac:dyDescent="0.25">
      <c r="A40" s="450" t="s">
        <v>759</v>
      </c>
      <c r="B40" s="451" t="s">
        <v>745</v>
      </c>
      <c r="C40"/>
      <c r="D40" s="205"/>
    </row>
    <row r="41" spans="1:4" x14ac:dyDescent="0.25">
      <c r="A41" s="450" t="s">
        <v>760</v>
      </c>
      <c r="B41" s="450" t="s">
        <v>746</v>
      </c>
      <c r="C41"/>
    </row>
    <row r="42" spans="1:4" x14ac:dyDescent="0.25">
      <c r="A42" s="450" t="s">
        <v>896</v>
      </c>
      <c r="B42" s="450" t="s">
        <v>897</v>
      </c>
      <c r="C42"/>
      <c r="D42" s="170"/>
    </row>
    <row r="43" spans="1:4" x14ac:dyDescent="0.25">
      <c r="A43"/>
      <c r="B43"/>
      <c r="C43"/>
    </row>
    <row r="44" spans="1:4" x14ac:dyDescent="0.25">
      <c r="A44" s="452" t="s">
        <v>585</v>
      </c>
      <c r="B44" s="452" t="s">
        <v>586</v>
      </c>
      <c r="C44"/>
      <c r="D44" s="203" t="s">
        <v>605</v>
      </c>
    </row>
    <row r="45" spans="1:4" x14ac:dyDescent="0.25">
      <c r="A45"/>
      <c r="B45"/>
      <c r="C45"/>
      <c r="D45" s="206" t="s">
        <v>107</v>
      </c>
    </row>
    <row r="46" spans="1:4" x14ac:dyDescent="0.25">
      <c r="A46"/>
      <c r="B46"/>
      <c r="C46"/>
      <c r="D46" s="207" t="s">
        <v>102</v>
      </c>
    </row>
    <row r="47" spans="1:4" x14ac:dyDescent="0.25">
      <c r="A47"/>
      <c r="B47"/>
      <c r="C47"/>
    </row>
    <row r="48" spans="1:4" x14ac:dyDescent="0.25">
      <c r="A48"/>
      <c r="B48"/>
      <c r="C48"/>
    </row>
    <row r="49" spans="1:4" x14ac:dyDescent="0.25">
      <c r="A49"/>
      <c r="B49"/>
      <c r="C49"/>
      <c r="D49" s="203" t="s">
        <v>606</v>
      </c>
    </row>
    <row r="50" spans="1:4" x14ac:dyDescent="0.25">
      <c r="A50"/>
      <c r="B50"/>
      <c r="C50"/>
      <c r="D50" s="204">
        <v>16</v>
      </c>
    </row>
    <row r="51" spans="1:4" x14ac:dyDescent="0.25">
      <c r="A51"/>
      <c r="B51"/>
      <c r="C51"/>
      <c r="D51" s="205">
        <v>19</v>
      </c>
    </row>
    <row r="52" spans="1:4" x14ac:dyDescent="0.25">
      <c r="A52"/>
      <c r="B52"/>
      <c r="C52"/>
    </row>
    <row r="53" spans="1:4" x14ac:dyDescent="0.25">
      <c r="A53"/>
      <c r="B53"/>
      <c r="C53"/>
    </row>
    <row r="54" spans="1:4" x14ac:dyDescent="0.25">
      <c r="A54"/>
      <c r="B54"/>
      <c r="C54"/>
      <c r="D54" s="203" t="s">
        <v>623</v>
      </c>
    </row>
    <row r="55" spans="1:4" x14ac:dyDescent="0.25">
      <c r="A55"/>
      <c r="B55"/>
      <c r="C55"/>
      <c r="D55" s="286" t="s">
        <v>685</v>
      </c>
    </row>
    <row r="56" spans="1:4" x14ac:dyDescent="0.25">
      <c r="A56"/>
      <c r="B56"/>
      <c r="C56"/>
      <c r="D56" s="286" t="s">
        <v>686</v>
      </c>
    </row>
    <row r="57" spans="1:4" x14ac:dyDescent="0.25">
      <c r="A57"/>
      <c r="B57"/>
      <c r="C57"/>
      <c r="D57" s="286" t="s">
        <v>687</v>
      </c>
    </row>
    <row r="58" spans="1:4" x14ac:dyDescent="0.25">
      <c r="A58"/>
      <c r="B58"/>
      <c r="C58"/>
      <c r="D58" s="286" t="s">
        <v>688</v>
      </c>
    </row>
    <row r="59" spans="1:4" x14ac:dyDescent="0.25">
      <c r="A59"/>
      <c r="B59"/>
      <c r="C59"/>
      <c r="D59" s="286" t="s">
        <v>689</v>
      </c>
    </row>
    <row r="60" spans="1:4" x14ac:dyDescent="0.25">
      <c r="A60"/>
      <c r="B60"/>
      <c r="C60"/>
      <c r="D60" s="286" t="s">
        <v>690</v>
      </c>
    </row>
    <row r="61" spans="1:4" x14ac:dyDescent="0.25">
      <c r="A61"/>
      <c r="B61"/>
      <c r="C61"/>
      <c r="D61" s="287"/>
    </row>
    <row r="62" spans="1:4" x14ac:dyDescent="0.25">
      <c r="A62"/>
      <c r="B62"/>
      <c r="C62"/>
    </row>
    <row r="63" spans="1:4" x14ac:dyDescent="0.25">
      <c r="A63"/>
      <c r="B63"/>
      <c r="C63"/>
      <c r="D63" s="203" t="s">
        <v>106</v>
      </c>
    </row>
    <row r="64" spans="1:4" x14ac:dyDescent="0.25">
      <c r="A64"/>
      <c r="B64"/>
      <c r="C64"/>
      <c r="D64" s="204" t="s">
        <v>864</v>
      </c>
    </row>
    <row r="65" spans="1:4" x14ac:dyDescent="0.25">
      <c r="A65"/>
      <c r="B65"/>
      <c r="C65"/>
      <c r="D65" s="205"/>
    </row>
    <row r="66" spans="1:4" x14ac:dyDescent="0.25">
      <c r="A66"/>
      <c r="B66"/>
      <c r="C66"/>
    </row>
    <row r="67" spans="1:4" x14ac:dyDescent="0.25">
      <c r="A67"/>
      <c r="B67"/>
      <c r="C67"/>
    </row>
    <row r="68" spans="1:4" x14ac:dyDescent="0.25">
      <c r="A68"/>
      <c r="B68"/>
      <c r="C68"/>
    </row>
    <row r="69" spans="1:4" x14ac:dyDescent="0.25">
      <c r="A69"/>
      <c r="B69"/>
      <c r="C69"/>
    </row>
    <row r="70" spans="1:4" x14ac:dyDescent="0.25">
      <c r="A70"/>
      <c r="B70"/>
      <c r="C70"/>
    </row>
    <row r="71" spans="1:4" x14ac:dyDescent="0.25">
      <c r="A71"/>
      <c r="B71"/>
      <c r="C71"/>
    </row>
    <row r="72" spans="1:4" x14ac:dyDescent="0.25">
      <c r="A72"/>
      <c r="B72"/>
      <c r="C72"/>
    </row>
    <row r="73" spans="1:4" x14ac:dyDescent="0.25">
      <c r="A73"/>
      <c r="B73"/>
      <c r="C73"/>
    </row>
    <row r="74" spans="1:4" x14ac:dyDescent="0.25">
      <c r="A74"/>
      <c r="B74"/>
      <c r="C74"/>
    </row>
    <row r="75" spans="1:4" x14ac:dyDescent="0.25">
      <c r="C75"/>
    </row>
    <row r="76" spans="1:4" x14ac:dyDescent="0.25">
      <c r="A76"/>
      <c r="B76"/>
      <c r="C76"/>
    </row>
    <row r="77" spans="1:4" x14ac:dyDescent="0.25">
      <c r="A77"/>
      <c r="B77"/>
      <c r="C77"/>
    </row>
    <row r="78" spans="1:4" x14ac:dyDescent="0.25">
      <c r="A78"/>
      <c r="B78"/>
    </row>
    <row r="79" spans="1:4" x14ac:dyDescent="0.25">
      <c r="A79"/>
      <c r="B79"/>
      <c r="C79"/>
    </row>
    <row r="80" spans="1:4" x14ac:dyDescent="0.25">
      <c r="A80"/>
      <c r="B80"/>
      <c r="C80"/>
    </row>
    <row r="81" spans="1:3" x14ac:dyDescent="0.25">
      <c r="A81" s="282"/>
      <c r="B81" s="282"/>
      <c r="C81"/>
    </row>
    <row r="82" spans="1:3" x14ac:dyDescent="0.25">
      <c r="C82"/>
    </row>
    <row r="83" spans="1:3" x14ac:dyDescent="0.25">
      <c r="C83"/>
    </row>
  </sheetData>
  <sheetProtection password="C2E6" sheet="1" objects="1" scenarios="1"/>
  <dataValidations disablePrompts="1" count="1">
    <dataValidation type="list" allowBlank="1" showInputMessage="1" showErrorMessage="1" sqref="H8">
      <formula1>$F$8:$F$12</formula1>
    </dataValidation>
  </dataValidation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Investitionskonzept</vt:lpstr>
      <vt:lpstr>Fördergrunddaten</vt:lpstr>
      <vt:lpstr>Vorhabenbeschreibung</vt:lpstr>
      <vt:lpstr>GV Berechnung</vt:lpstr>
      <vt:lpstr>Hilfsblätter</vt:lpstr>
      <vt:lpstr>Evaluierung</vt:lpstr>
      <vt:lpstr>Fö-Gegenstand Kostengruppe</vt:lpstr>
    </vt:vector>
  </TitlesOfParts>
  <Company>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Räsch</dc:creator>
  <cp:lastModifiedBy>jacobs</cp:lastModifiedBy>
  <cp:lastPrinted>2023-09-21T11:21:44Z</cp:lastPrinted>
  <dcterms:created xsi:type="dcterms:W3CDTF">2018-05-24T13:50:33Z</dcterms:created>
  <dcterms:modified xsi:type="dcterms:W3CDTF">2025-02-13T11:20:32Z</dcterms:modified>
</cp:coreProperties>
</file>